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cutive Dashboard" state="visible" r:id="rId4"/>
    <sheet sheetId="2" name="Recruitment Pipeline" state="visible" r:id="rId5"/>
    <sheet sheetId="3" name="Onboarding Tracker" state="visible" r:id="rId6"/>
    <sheet sheetId="4" name="Admin Requests" state="visible" r:id="rId7"/>
    <sheet sheetId="5" name="Automation Register" state="visible" r:id="rId8"/>
    <sheet sheetId="6" name="Config &amp; Guide" state="visible" r:id="rId9"/>
  </sheets>
  <definedNames>
    <definedName name="_xlnm.Print_Area" localSheetId="0">'Executive Dashboard'!$A1:$L24</definedName>
    <definedName name="_xlnm.Print_Area" localSheetId="1">'Recruitment Pipeline'!$A1:$N21</definedName>
    <definedName name="_xlnm.Print_Area" localSheetId="2">'Onboarding Tracker'!$A1:$N13</definedName>
    <definedName name="_xlnm.Print_Area" localSheetId="3">'Admin Requests'!$A1:$K15</definedName>
    <definedName name="_xlnm.Print_Area" localSheetId="4">'Automation Register'!$A1:$I14</definedName>
    <definedName name="_xlnm.Print_Area" localSheetId="5">'Config &amp; Guide'!$A1:$F23</definedName>
  </definedNames>
  <calcPr calcId="171027" fullCalcOnLoad="1"/>
</workbook>
</file>

<file path=xl/sharedStrings.xml><?xml version="1.0" encoding="utf-8"?>
<sst xmlns="http://schemas.openxmlformats.org/spreadsheetml/2006/main" count="450" uniqueCount="240">
  <si>
    <t>DIGITAL OPERATIONS COMMAND CENTER</t>
  </si>
  <si>
    <t>Live formulas across recruitment, onboarding, administration and automation value | sanitized records only</t>
  </si>
  <si>
    <t>Control date</t>
  </si>
  <si>
    <t>Workbook status</t>
  </si>
  <si>
    <t>Ready for review</t>
  </si>
  <si>
    <t>OPEN CANDIDATES</t>
  </si>
  <si>
    <t>RECRUITMENT SLA BREACHES</t>
  </si>
  <si>
    <t>ONBOARDING READY</t>
  </si>
  <si>
    <t>ADMIN SLA BREACHES</t>
  </si>
  <si>
    <t>MONTHLY HOURS RETURNED</t>
  </si>
  <si>
    <t>RECRUITMENT FUNNEL</t>
  </si>
  <si>
    <t>CONTROL EXCEPTIONS</t>
  </si>
  <si>
    <t>Applied</t>
  </si>
  <si>
    <t>Control</t>
  </si>
  <si>
    <t>Count</t>
  </si>
  <si>
    <t>Action</t>
  </si>
  <si>
    <t>Screening</t>
  </si>
  <si>
    <t>Recruitment SLA</t>
  </si>
  <si>
    <t>Assign owner and contact candidate</t>
  </si>
  <si>
    <t>Shortlisted</t>
  </si>
  <si>
    <t>Missing onboarding controls</t>
  </si>
  <si>
    <t>Resolve documents, access or training</t>
  </si>
  <si>
    <t>Interview</t>
  </si>
  <si>
    <t>Admin request SLA</t>
  </si>
  <si>
    <t>Escalate overdue request</t>
  </si>
  <si>
    <t>Offer</t>
  </si>
  <si>
    <t>Consent missing</t>
  </si>
  <si>
    <t>Pause processing and request consent</t>
  </si>
  <si>
    <t>Hired</t>
  </si>
  <si>
    <t>MANAGEMENT INTERPRETATION</t>
  </si>
  <si>
    <t>1</t>
  </si>
  <si>
    <t>Recruitment: overdue next-action dates remain visible until the owner resolves them.</t>
  </si>
  <si>
    <t>2</t>
  </si>
  <si>
    <t>Onboarding: “Ready” requires all seven controls; a partial checklist cannot become complete.</t>
  </si>
  <si>
    <t>3</t>
  </si>
  <si>
    <t>Administration: urgent or overdue requests are separated from routine queue volume.</t>
  </si>
  <si>
    <t>4</t>
  </si>
  <si>
    <t>Automation value: hours saved are formula-driven from volume and before/after handling time.</t>
  </si>
  <si>
    <t>RECRUITMENT PIPELINE &amp; SLA CONTROL</t>
  </si>
  <si>
    <t>Candidate records are invented | formula columns calculate ageing, SLA and duplicate keys</t>
  </si>
  <si>
    <t>Candidate ID</t>
  </si>
  <si>
    <t>Candidate</t>
  </si>
  <si>
    <t>Role</t>
  </si>
  <si>
    <t>Source</t>
  </si>
  <si>
    <t>Owner</t>
  </si>
  <si>
    <t>Score</t>
  </si>
  <si>
    <t>Consent</t>
  </si>
  <si>
    <t>Stage</t>
  </si>
  <si>
    <t>Next action</t>
  </si>
  <si>
    <t>Due</t>
  </si>
  <si>
    <t>Days open</t>
  </si>
  <si>
    <t>SLA</t>
  </si>
  <si>
    <t>Duplicate key</t>
  </si>
  <si>
    <t>CAN-26001</t>
  </si>
  <si>
    <t>A. Rahman</t>
  </si>
  <si>
    <t>Operations Executive</t>
  </si>
  <si>
    <t>LinkedIn</t>
  </si>
  <si>
    <t>M. Lee</t>
  </si>
  <si>
    <t>Yes</t>
  </si>
  <si>
    <t>Panel interview</t>
  </si>
  <si>
    <t>CAN-26002</t>
  </si>
  <si>
    <t>N. Das</t>
  </si>
  <si>
    <t>HR Coordinator</t>
  </si>
  <si>
    <t>Referral</t>
  </si>
  <si>
    <t>S. Tan</t>
  </si>
  <si>
    <t>Book interview</t>
  </si>
  <si>
    <t>CAN-26003</t>
  </si>
  <si>
    <t>J. Lim</t>
  </si>
  <si>
    <t>IT Support Executive</t>
  </si>
  <si>
    <t>JobStreet</t>
  </si>
  <si>
    <t>Technical screen</t>
  </si>
  <si>
    <t>CAN-26004</t>
  </si>
  <si>
    <t>R. Kumar</t>
  </si>
  <si>
    <t>Agency</t>
  </si>
  <si>
    <t>CV review</t>
  </si>
  <si>
    <t>CAN-26005</t>
  </si>
  <si>
    <t>F. Noor</t>
  </si>
  <si>
    <t>Data Analyst</t>
  </si>
  <si>
    <t>Reference check</t>
  </si>
  <si>
    <t>CAN-26006</t>
  </si>
  <si>
    <t>P. Wong</t>
  </si>
  <si>
    <t>Manager decision</t>
  </si>
  <si>
    <t>CAN-26007</t>
  </si>
  <si>
    <t>S. Devi</t>
  </si>
  <si>
    <t>CAN-26008</t>
  </si>
  <si>
    <t>T. Ong</t>
  </si>
  <si>
    <t>Phone screen</t>
  </si>
  <si>
    <t>CAN-26009</t>
  </si>
  <si>
    <t>K. Singh</t>
  </si>
  <si>
    <t>Create onboarding</t>
  </si>
  <si>
    <t>CAN-26010</t>
  </si>
  <si>
    <t>M. Chen</t>
  </si>
  <si>
    <t>Rejected</t>
  </si>
  <si>
    <t>Close record</t>
  </si>
  <si>
    <t>CAN-26011</t>
  </si>
  <si>
    <t>L. Ahmad</t>
  </si>
  <si>
    <t>Case review</t>
  </si>
  <si>
    <t>CAN-26012</t>
  </si>
  <si>
    <t>V. Nair</t>
  </si>
  <si>
    <t>No</t>
  </si>
  <si>
    <t>Request consent</t>
  </si>
  <si>
    <t>CAN-26013</t>
  </si>
  <si>
    <t>E. Goh</t>
  </si>
  <si>
    <t>CAN-26014</t>
  </si>
  <si>
    <t>H. Ali</t>
  </si>
  <si>
    <t>CAN-26015</t>
  </si>
  <si>
    <t>C. Teo</t>
  </si>
  <si>
    <t>Prepare offer</t>
  </si>
  <si>
    <t>CAN-26016</t>
  </si>
  <si>
    <t>B. Joseph</t>
  </si>
  <si>
    <t>ONBOARDING READINESS TRACKER</t>
  </si>
  <si>
    <t>One status depends on seven required controls | invented employee records</t>
  </si>
  <si>
    <t>Employee ID</t>
  </si>
  <si>
    <t>Joiner</t>
  </si>
  <si>
    <t>Department</t>
  </si>
  <si>
    <t>Start date</t>
  </si>
  <si>
    <t>Documents</t>
  </si>
  <si>
    <t>Work pass</t>
  </si>
  <si>
    <t>Bank</t>
  </si>
  <si>
    <t>Email</t>
  </si>
  <si>
    <t>Device</t>
  </si>
  <si>
    <t>Manager</t>
  </si>
  <si>
    <t>Training</t>
  </si>
  <si>
    <t>Completion</t>
  </si>
  <si>
    <t>Status</t>
  </si>
  <si>
    <t>EMP-26041</t>
  </si>
  <si>
    <t>Operations</t>
  </si>
  <si>
    <t>EMP-26042</t>
  </si>
  <si>
    <t>A. Ho</t>
  </si>
  <si>
    <t>Administration</t>
  </si>
  <si>
    <t>EMP-26043</t>
  </si>
  <si>
    <t>D. Kumar</t>
  </si>
  <si>
    <t>Marine</t>
  </si>
  <si>
    <t>EMP-26044</t>
  </si>
  <si>
    <t>M. Ismail</t>
  </si>
  <si>
    <t>Finance</t>
  </si>
  <si>
    <t>EMP-26045</t>
  </si>
  <si>
    <t>C. Wong</t>
  </si>
  <si>
    <t>Digital</t>
  </si>
  <si>
    <t>EMP-26046</t>
  </si>
  <si>
    <t>N. Raj</t>
  </si>
  <si>
    <t>EMP-26047</t>
  </si>
  <si>
    <t>R. Lee</t>
  </si>
  <si>
    <t>EMP-26048</t>
  </si>
  <si>
    <t>P. Devi</t>
  </si>
  <si>
    <t>ADMIN REQUEST QUEUE &amp; SLA CONTROL</t>
  </si>
  <si>
    <t>Leave, letters, claims and access requests | invented request records</t>
  </si>
  <si>
    <t>Request ID</t>
  </si>
  <si>
    <t>Type</t>
  </si>
  <si>
    <t>Priority</t>
  </si>
  <si>
    <t>Requested</t>
  </si>
  <si>
    <t>Age</t>
  </si>
  <si>
    <t>REQ-26071</t>
  </si>
  <si>
    <t>Employment letter</t>
  </si>
  <si>
    <t>Normal</t>
  </si>
  <si>
    <t>EMP-21018</t>
  </si>
  <si>
    <t>HR</t>
  </si>
  <si>
    <t>Closed</t>
  </si>
  <si>
    <t>Issued</t>
  </si>
  <si>
    <t>REQ-26072</t>
  </si>
  <si>
    <t>System access</t>
  </si>
  <si>
    <t>High</t>
  </si>
  <si>
    <t>EMP-23021</t>
  </si>
  <si>
    <t>IT</t>
  </si>
  <si>
    <t>Open</t>
  </si>
  <si>
    <t>Manager approval</t>
  </si>
  <si>
    <t>REQ-26073</t>
  </si>
  <si>
    <t>Leave correction</t>
  </si>
  <si>
    <t>EMP-22017</t>
  </si>
  <si>
    <t>In progress</t>
  </si>
  <si>
    <t>Check roster</t>
  </si>
  <si>
    <t>REQ-26074</t>
  </si>
  <si>
    <t>Expense claim</t>
  </si>
  <si>
    <t>EMP-24006</t>
  </si>
  <si>
    <t>Verify receipt</t>
  </si>
  <si>
    <t>REQ-26075</t>
  </si>
  <si>
    <t>Roster change</t>
  </si>
  <si>
    <t>Urgent</t>
  </si>
  <si>
    <t>EMP-25014</t>
  </si>
  <si>
    <t>Supervisor decision</t>
  </si>
  <si>
    <t>REQ-26076</t>
  </si>
  <si>
    <t>Mailbox setup</t>
  </si>
  <si>
    <t>Create account</t>
  </si>
  <si>
    <t>REQ-26077</t>
  </si>
  <si>
    <t>EMP-23033</t>
  </si>
  <si>
    <t>Draft letter</t>
  </si>
  <si>
    <t>REQ-26078</t>
  </si>
  <si>
    <t>Software access</t>
  </si>
  <si>
    <t>EMP-22012</t>
  </si>
  <si>
    <t>License check</t>
  </si>
  <si>
    <t>REQ-26079</t>
  </si>
  <si>
    <t>Leave request</t>
  </si>
  <si>
    <t>EMP-25008</t>
  </si>
  <si>
    <t>Approver review</t>
  </si>
  <si>
    <t>REQ-26080</t>
  </si>
  <si>
    <t>EMP-21009</t>
  </si>
  <si>
    <t>AUTOMATION VALUE REGISTER</t>
  </si>
  <si>
    <t>Formula-driven time-return estimate | edit volume and handling time to test the business case</t>
  </si>
  <si>
    <t>Workflow</t>
  </si>
  <si>
    <t>Frequency</t>
  </si>
  <si>
    <t>Manual min/item</t>
  </si>
  <si>
    <t>Monthly volume</t>
  </si>
  <si>
    <t>Automated min/item</t>
  </si>
  <si>
    <t>Hours returned</t>
  </si>
  <si>
    <t>Control note</t>
  </si>
  <si>
    <t>Recruitment SLA scan</t>
  </si>
  <si>
    <t>Daily</t>
  </si>
  <si>
    <t>Active</t>
  </si>
  <si>
    <t>Exception review retained</t>
  </si>
  <si>
    <t>Interview reminder pack</t>
  </si>
  <si>
    <t>Weekly</t>
  </si>
  <si>
    <t>Onboarding readiness check</t>
  </si>
  <si>
    <t>HR / IT</t>
  </si>
  <si>
    <t>Admin request ageing report</t>
  </si>
  <si>
    <t>Attendance exception summary</t>
  </si>
  <si>
    <t>Monthly workforce dashboard</t>
  </si>
  <si>
    <t>Monthly</t>
  </si>
  <si>
    <t>Management</t>
  </si>
  <si>
    <t>Mailbox health checklist</t>
  </si>
  <si>
    <t>Pilot</t>
  </si>
  <si>
    <t>Pilot with human approval</t>
  </si>
  <si>
    <t>Meeting action extraction</t>
  </si>
  <si>
    <t>TOTAL ESTIMATED MONTHLY HOURS RETURNED</t>
  </si>
  <si>
    <t>CONFIGURATION, CONTROL LISTS &amp; OPERATOR GUIDE</t>
  </si>
  <si>
    <t>Visible assumptions and operating instructions keep the workbook maintainable</t>
  </si>
  <si>
    <t>HOW TO OPERATE</t>
  </si>
  <si>
    <t>Enter or paste records only in the blue-headed source sheets; formula columns calculate the controls.</t>
  </si>
  <si>
    <t>Use the filters to review an owner, department, stage, SLA status or request type.</t>
  </si>
  <si>
    <t>Run RefreshCommandCenter after importing data; the VBA module recalculates and checks mandatory fields.</t>
  </si>
  <si>
    <t>Run ImportCandidateCSV to append a sanitized export while preventing duplicate Candidate IDs.</t>
  </si>
  <si>
    <t>5</t>
  </si>
  <si>
    <t>Run CreateOnboardingFromSelectedCandidate only after a candidate reaches Hired.</t>
  </si>
  <si>
    <t>6</t>
  </si>
  <si>
    <t>Run ExportWeeklyManagementPDF to create a review-ready dashboard PDF in the workbook folder.</t>
  </si>
  <si>
    <t>7</t>
  </si>
  <si>
    <t>Never place real employee, candidate, payroll, bank, credential or medical data in a public copy.</t>
  </si>
  <si>
    <t>PORTFOLIO STATUS</t>
  </si>
  <si>
    <t>This workbook and its VBA module are sanitized reference implementations. They demonstrate current capability and are not described as earlier production deployments.</t>
  </si>
  <si>
    <t>Recruitment stages</t>
  </si>
  <si>
    <t>Owners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</si>
</sst>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0.0"/>
  </numFmts>
  <fonts count="21" x14ac:knownFonts="1">
    <font>
      <color theme="1"/>
      <family val="2"/>
      <scheme val="minor"/>
      <sz val="11"/>
      <name val="Calibri"/>
    </font>
    <font>
      <b/>
      <color rgb="FFFFFFFF"/>
      <sz val="19"/>
      <name val="Aptos Display"/>
    </font>
    <font>
      <i/>
      <color rgb="FF667788"/>
      <sz val="10"/>
      <name val="Aptos"/>
    </font>
    <font>
      <b/>
      <color rgb="FF178461"/>
    </font>
    <font>
      <b/>
      <color rgb="FFFFFFFF"/>
      <sz val="9"/>
      <name val="Aptos"/>
    </font>
    <font>
      <b/>
      <color rgb="FF0B4F8A"/>
      <sz val="24"/>
      <name val="Aptos Display"/>
    </font>
    <font>
      <b/>
      <color rgb="FFBD3B3B"/>
      <sz val="24"/>
      <name val="Aptos Display"/>
    </font>
    <font>
      <b/>
      <color rgb="FF178461"/>
      <sz val="24"/>
      <name val="Aptos Display"/>
    </font>
    <font>
      <b/>
      <color rgb="FFAA7215"/>
      <sz val="24"/>
      <name val="Aptos Display"/>
    </font>
    <font>
      <b/>
      <color rgb="FF0F8995"/>
      <sz val="24"/>
      <name val="Aptos Display"/>
    </font>
    <font>
      <b/>
      <color rgb="FFFFFFFF"/>
    </font>
    <font>
      <b/>
      <color rgb="FF12304A"/>
    </font>
    <font>
      <color rgb="FF0B4F8A"/>
      <name val="Aptos"/>
    </font>
    <font>
      <color rgb="FF178461"/>
      <name val="Aptos"/>
    </font>
    <font>
      <b/>
      <color rgb="FF0F8995"/>
    </font>
    <font>
      <b/>
      <color rgb="FFFFFFFF"/>
      <sz val="10"/>
      <name val="Aptos"/>
    </font>
    <font>
      <color rgb="FF17212B"/>
      <sz val="10"/>
      <name val="Aptos"/>
    </font>
    <font>
      <b/>
      <color rgb="FFAA7215"/>
    </font>
    <font>
      <b/>
      <color rgb="FFBD3B3B"/>
    </font>
    <font>
      <b/>
      <color rgb="FF29C3D2"/>
    </font>
    <font>
      <b/>
      <color rgb="FF12304A"/>
      <sz val="12"/>
    </font>
  </fonts>
  <fills count="14">
    <fill>
      <patternFill patternType="none"/>
    </fill>
    <fill>
      <patternFill patternType="gray125"/>
    </fill>
    <fill>
      <patternFill patternType="solid">
        <fgColor rgb="FF12304A"/>
      </patternFill>
    </fill>
    <fill>
      <patternFill patternType="solid">
        <fgColor rgb="FFEAF3F8"/>
      </patternFill>
    </fill>
    <fill>
      <patternFill patternType="solid">
        <fgColor rgb="FF0B4F8A"/>
      </patternFill>
    </fill>
    <fill>
      <patternFill patternType="solid">
        <fgColor rgb="FFBD3B3B"/>
      </patternFill>
    </fill>
    <fill>
      <patternFill patternType="solid">
        <fgColor rgb="FF178461"/>
      </patternFill>
    </fill>
    <fill>
      <patternFill patternType="solid">
        <fgColor rgb="FFAA7215"/>
      </patternFill>
    </fill>
    <fill>
      <patternFill patternType="solid">
        <fgColor rgb="FF0F8995"/>
      </patternFill>
    </fill>
    <fill>
      <patternFill patternType="solid">
        <fgColor rgb="FFFFFFFF"/>
      </patternFill>
    </fill>
    <fill>
      <patternFill patternType="solid">
        <fgColor rgb="FFFDECEC"/>
      </patternFill>
    </fill>
    <fill>
      <patternFill patternType="solid">
        <fgColor rgb="FFE7F5EC"/>
      </patternFill>
    </fill>
    <fill>
      <patternFill patternType="solid">
        <fgColor rgb="FFF5F7F9"/>
      </patternFill>
    </fill>
    <fill>
      <patternFill patternType="solid">
        <fgColor rgb="FFFFF4D6"/>
      </patternFill>
    </fill>
  </fills>
  <borders count="5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2304A"/>
      </left>
      <right style="thin">
        <color rgb="FF12304A"/>
      </right>
      <top style="thin">
        <color rgb="FF12304A"/>
      </top>
      <bottom style="thin">
        <color rgb="FF12304A"/>
      </bottom>
      <diagonal/>
    </border>
    <border>
      <left style="thin">
        <color rgb="FFAA7215"/>
      </left>
      <right style="thin">
        <color rgb="FFAA7215"/>
      </right>
      <top style="thin">
        <color rgb="FFAA7215"/>
      </top>
      <bottom style="thin">
        <color rgb="FFAA7215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" fontId="5" fillId="9" borderId="1" xfId="0" applyNumberFormat="1" applyFont="1" applyFill="1" applyBorder="1" applyAlignment="1">
      <alignment horizontal="center" vertical="center"/>
    </xf>
    <xf numFmtId="1" fontId="6" fillId="9" borderId="1" xfId="0" applyNumberFormat="1" applyFont="1" applyFill="1" applyBorder="1" applyAlignment="1">
      <alignment horizontal="center" vertical="center"/>
    </xf>
    <xf numFmtId="1" fontId="7" fillId="9" borderId="1" xfId="0" applyNumberFormat="1" applyFont="1" applyFill="1" applyBorder="1" applyAlignment="1">
      <alignment horizontal="center" vertical="center"/>
    </xf>
    <xf numFmtId="1" fontId="8" fillId="9" borderId="1" xfId="0" applyNumberFormat="1" applyFont="1" applyFill="1" applyBorder="1" applyAlignment="1">
      <alignment horizontal="center" vertical="center"/>
    </xf>
    <xf numFmtId="165" fontId="9" fillId="9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0" fillId="0" borderId="1" xfId="0" applyBorder="1"/>
    <xf numFmtId="0" fontId="11" fillId="0" borderId="1" xfId="0" applyFont="1" applyBorder="1"/>
    <xf numFmtId="0" fontId="12" fillId="0" borderId="1" xfId="0" applyFont="1" applyBorder="1"/>
    <xf numFmtId="0" fontId="11" fillId="3" borderId="1" xfId="0" applyFont="1" applyFill="1" applyBorder="1"/>
    <xf numFmtId="0" fontId="0" fillId="10" borderId="1" xfId="0" applyFill="1" applyBorder="1"/>
    <xf numFmtId="0" fontId="13" fillId="0" borderId="1" xfId="0" applyFont="1" applyBorder="1"/>
    <xf numFmtId="0" fontId="14" fillId="0" borderId="0" xfId="0" applyFont="1"/>
    <xf numFmtId="0" fontId="0" fillId="0" borderId="0" xfId="0" applyAlignment="1">
      <alignment wrapText="1"/>
    </xf>
    <xf numFmtId="0" fontId="15" fillId="4" borderId="2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vertical="center" wrapText="1"/>
    </xf>
    <xf numFmtId="164" fontId="16" fillId="9" borderId="1" xfId="0" applyNumberFormat="1" applyFont="1" applyFill="1" applyBorder="1" applyAlignment="1">
      <alignment vertical="center" wrapText="1"/>
    </xf>
    <xf numFmtId="1" fontId="16" fillId="9" borderId="1" xfId="0" applyNumberFormat="1" applyFont="1" applyFill="1" applyBorder="1" applyAlignment="1">
      <alignment vertical="center" wrapText="1"/>
    </xf>
    <xf numFmtId="0" fontId="16" fillId="11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vertical="center" wrapText="1"/>
    </xf>
    <xf numFmtId="164" fontId="16" fillId="12" borderId="1" xfId="0" applyNumberFormat="1" applyFont="1" applyFill="1" applyBorder="1" applyAlignment="1">
      <alignment vertical="center" wrapText="1"/>
    </xf>
    <xf numFmtId="1" fontId="16" fillId="12" borderId="1" xfId="0" applyNumberFormat="1" applyFont="1" applyFill="1" applyBorder="1" applyAlignment="1">
      <alignment vertical="center" wrapText="1"/>
    </xf>
    <xf numFmtId="0" fontId="18" fillId="12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17" fillId="12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0" fontId="16" fillId="10" borderId="1" xfId="0" applyFont="1" applyFill="1" applyBorder="1" applyAlignment="1">
      <alignment vertical="center" wrapText="1"/>
    </xf>
    <xf numFmtId="0" fontId="16" fillId="11" borderId="1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  <xf numFmtId="9" fontId="16" fillId="9" borderId="1" xfId="0" applyNumberFormat="1" applyFont="1" applyFill="1" applyBorder="1" applyAlignment="1">
      <alignment vertical="center" wrapText="1"/>
    </xf>
    <xf numFmtId="0" fontId="18" fillId="9" borderId="1" xfId="0" applyFont="1" applyFill="1" applyBorder="1" applyAlignment="1">
      <alignment vertical="center" wrapText="1"/>
    </xf>
    <xf numFmtId="9" fontId="16" fillId="12" borderId="1" xfId="0" applyNumberFormat="1" applyFont="1" applyFill="1" applyBorder="1" applyAlignment="1">
      <alignment vertical="center" wrapText="1"/>
    </xf>
    <xf numFmtId="0" fontId="16" fillId="13" borderId="1" xfId="0" applyFont="1" applyFill="1" applyBorder="1" applyAlignment="1">
      <alignment vertical="center" wrapText="1"/>
    </xf>
    <xf numFmtId="165" fontId="16" fillId="9" borderId="1" xfId="0" applyNumberFormat="1" applyFont="1" applyFill="1" applyBorder="1" applyAlignment="1">
      <alignment vertical="center" wrapText="1"/>
    </xf>
    <xf numFmtId="165" fontId="16" fillId="12" borderId="1" xfId="0" applyNumberFormat="1" applyFont="1" applyFill="1" applyBorder="1" applyAlignment="1">
      <alignment vertical="center" wrapText="1"/>
    </xf>
    <xf numFmtId="0" fontId="10" fillId="2" borderId="3" xfId="0" applyFont="1" applyFill="1" applyBorder="1"/>
    <xf numFmtId="165" fontId="19" fillId="2" borderId="3" xfId="0" applyNumberFormat="1" applyFont="1" applyFill="1" applyBorder="1"/>
    <xf numFmtId="0" fontId="20" fillId="0" borderId="0" xfId="0" applyFont="1"/>
    <xf numFmtId="0" fontId="0" fillId="0" borderId="0" xfId="0" applyAlignment="1">
      <alignment vertical="top" wrapText="1"/>
    </xf>
    <xf numFmtId="0" fontId="0" fillId="13" borderId="4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8995"/>
    <pageSetUpPr fitToPage="1"/>
  </sheetPr>
  <dimension ref="A1:L23"/>
  <sheetViews>
    <sheetView workbookViewId="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1" width="18" customWidth="1"/>
    <col min="2" max="2" width="12" customWidth="1"/>
    <col min="3" max="6" width="13" customWidth="1"/>
    <col min="7" max="7" width="4" customWidth="1"/>
    <col min="8" max="8" width="22" customWidth="1"/>
    <col min="9" max="9" width="10" customWidth="1"/>
    <col min="10" max="10" width="19" customWidth="1"/>
    <col min="11" max="12" width="15" customWidth="1"/>
  </cols>
  <sheetData>
    <row r="1" ht="38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6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5" x14ac:dyDescent="0.25">
      <c r="A3" t="s">
        <v>2</v>
      </c>
      <c r="B3" s="3">
        <v>46273.66666666667</v>
      </c>
      <c r="D3" t="s">
        <v>3</v>
      </c>
      <c r="E3" s="4" t="s">
        <v>4</v>
      </c>
    </row>
    <row r="5" spans="1:12" x14ac:dyDescent="0.25">
      <c r="A5" s="5" t="s">
        <v>5</v>
      </c>
      <c r="B5" s="5"/>
      <c r="C5" s="6" t="s">
        <v>6</v>
      </c>
      <c r="D5" s="6"/>
      <c r="E5" s="7" t="s">
        <v>7</v>
      </c>
      <c r="F5" s="7"/>
      <c r="G5" s="8" t="s">
        <v>8</v>
      </c>
      <c r="H5" s="8"/>
      <c r="I5" s="9" t="s">
        <v>9</v>
      </c>
      <c r="J5" s="9"/>
      <c r="K5" s="9"/>
      <c r="L5" s="9"/>
    </row>
    <row r="6" spans="1:12" x14ac:dyDescent="0.25">
      <c r="A6" s="10">
        <f>=COUNTIFS('Recruitment Pipeline'!$I$6:$I$21,"&lt;&gt;Hired",'Recruitment Pipeline'!$I$6:$I$21,"&lt;&gt;Rejected")</f>
        <v>14</v>
      </c>
      <c r="B6" s="10"/>
      <c r="C6" s="11">
        <f>=COUNTIF('Recruitment Pipeline'!$M$6:$M$21,"Breach")</f>
        <v>3</v>
      </c>
      <c r="D6" s="11"/>
      <c r="E6" s="12">
        <f>=COUNTIF('Onboarding Tracker'!$L$6:$L$13,"Ready")</f>
        <v>1</v>
      </c>
      <c r="F6" s="12"/>
      <c r="G6" s="13">
        <f>=COUNTIF('Admin Requests'!$J$6:$J$15,"Breach")</f>
        <v>3</v>
      </c>
      <c r="H6" s="13"/>
      <c r="I6" s="14">
        <f>=SUM('Automation Register'!$F$6:$F$13)</f>
        <v>30.5</v>
      </c>
      <c r="J6" s="14"/>
      <c r="K6" s="14"/>
      <c r="L6" s="14"/>
    </row>
    <row r="7" spans="1:12" x14ac:dyDescent="0.25">
      <c r="A7" s="10"/>
      <c r="B7" s="10"/>
      <c r="C7" s="11"/>
      <c r="D7" s="11"/>
      <c r="E7" s="12"/>
      <c r="F7" s="12"/>
      <c r="G7" s="13"/>
      <c r="H7" s="13"/>
      <c r="I7" s="14"/>
      <c r="J7" s="14"/>
      <c r="K7" s="14"/>
      <c r="L7" s="14"/>
    </row>
    <row r="8" spans="1:12" x14ac:dyDescent="0.25">
      <c r="A8" s="10"/>
      <c r="B8" s="10"/>
      <c r="C8" s="11"/>
      <c r="D8" s="11"/>
      <c r="E8" s="12"/>
      <c r="F8" s="12"/>
      <c r="G8" s="13"/>
      <c r="H8" s="13"/>
      <c r="I8" s="14"/>
      <c r="J8" s="14"/>
      <c r="K8" s="14"/>
      <c r="L8" s="14"/>
    </row>
    <row r="10" spans="1:12" x14ac:dyDescent="0.25">
      <c r="A10" s="15" t="s">
        <v>10</v>
      </c>
      <c r="B10" s="15"/>
      <c r="C10" s="15"/>
      <c r="D10" s="15"/>
      <c r="E10" s="15"/>
      <c r="F10" s="15"/>
      <c r="H10" s="15" t="s">
        <v>11</v>
      </c>
      <c r="I10" s="15"/>
      <c r="J10" s="15"/>
      <c r="K10" s="15"/>
      <c r="L10" s="15"/>
    </row>
    <row r="11" spans="1:12" x14ac:dyDescent="0.25">
      <c r="A11" s="16" t="s">
        <v>12</v>
      </c>
      <c r="B11" s="17">
        <f>=COUNTIF('Recruitment Pipeline'!$I$6:$I$21,A11)</f>
        <v>3</v>
      </c>
      <c r="C11" s="18" t="str">
        <f>=REPT("█",B11*3)</f>
        <v>█████████</v>
      </c>
      <c r="D11" s="18"/>
      <c r="E11" s="18"/>
      <c r="F11" s="18"/>
      <c r="H11" s="19" t="s">
        <v>13</v>
      </c>
      <c r="I11" s="19" t="s">
        <v>14</v>
      </c>
      <c r="J11" s="19" t="s">
        <v>15</v>
      </c>
      <c r="K11" s="19"/>
      <c r="L11" s="19"/>
    </row>
    <row r="12" spans="1:12" x14ac:dyDescent="0.25">
      <c r="A12" s="16" t="s">
        <v>16</v>
      </c>
      <c r="B12" s="17">
        <f>=COUNTIF('Recruitment Pipeline'!$I$6:$I$21,A12)</f>
        <v>3</v>
      </c>
      <c r="C12" s="18" t="str">
        <f>=REPT("█",B12*3)</f>
        <v>█████████</v>
      </c>
      <c r="D12" s="18"/>
      <c r="E12" s="18"/>
      <c r="F12" s="18"/>
      <c r="H12" s="20" t="s">
        <v>17</v>
      </c>
      <c r="I12" s="20">
        <v>3</v>
      </c>
      <c r="J12" s="20" t="s">
        <v>18</v>
      </c>
      <c r="K12" s="20"/>
      <c r="L12" s="20"/>
    </row>
    <row r="13" spans="1:12" x14ac:dyDescent="0.25">
      <c r="A13" s="16" t="s">
        <v>19</v>
      </c>
      <c r="B13" s="17">
        <f>=COUNTIF('Recruitment Pipeline'!$I$6:$I$21,A13)</f>
        <v>3</v>
      </c>
      <c r="C13" s="18" t="str">
        <f>=REPT("█",B13*3)</f>
        <v>█████████</v>
      </c>
      <c r="D13" s="18"/>
      <c r="E13" s="18"/>
      <c r="F13" s="18"/>
      <c r="H13" s="20" t="s">
        <v>20</v>
      </c>
      <c r="I13" s="20">
        <v>7</v>
      </c>
      <c r="J13" s="20" t="s">
        <v>21</v>
      </c>
      <c r="K13" s="20"/>
      <c r="L13" s="20"/>
    </row>
    <row r="14" spans="1:12" x14ac:dyDescent="0.25">
      <c r="A14" s="16" t="s">
        <v>22</v>
      </c>
      <c r="B14" s="17">
        <f>=COUNTIF('Recruitment Pipeline'!$I$6:$I$21,A14)</f>
        <v>3</v>
      </c>
      <c r="C14" s="18" t="str">
        <f>=REPT("█",B14*3)</f>
        <v>█████████</v>
      </c>
      <c r="D14" s="18"/>
      <c r="E14" s="18"/>
      <c r="F14" s="18"/>
      <c r="H14" s="20" t="s">
        <v>23</v>
      </c>
      <c r="I14" s="20">
        <v>3</v>
      </c>
      <c r="J14" s="20" t="s">
        <v>24</v>
      </c>
      <c r="K14" s="20"/>
      <c r="L14" s="20"/>
    </row>
    <row r="15" spans="1:12" x14ac:dyDescent="0.25">
      <c r="A15" s="16" t="s">
        <v>25</v>
      </c>
      <c r="B15" s="17">
        <f>=COUNTIF('Recruitment Pipeline'!$I$6:$I$21,A15)</f>
        <v>2</v>
      </c>
      <c r="C15" s="21" t="str">
        <f>=REPT("█",B15*3)</f>
        <v>██████</v>
      </c>
      <c r="D15" s="21"/>
      <c r="E15" s="21"/>
      <c r="F15" s="21"/>
      <c r="H15" s="20" t="s">
        <v>26</v>
      </c>
      <c r="I15" s="20">
        <v>1</v>
      </c>
      <c r="J15" s="20" t="s">
        <v>27</v>
      </c>
      <c r="K15" s="20"/>
      <c r="L15" s="20"/>
    </row>
    <row r="16" spans="1:6" x14ac:dyDescent="0.25">
      <c r="A16" s="16" t="s">
        <v>28</v>
      </c>
      <c r="B16" s="17">
        <f>=COUNTIF('Recruitment Pipeline'!$I$6:$I$21,A16)</f>
        <v>1</v>
      </c>
      <c r="C16" s="21" t="str">
        <f>=REPT("█",B16*3)</f>
        <v>███</v>
      </c>
      <c r="D16" s="21"/>
      <c r="E16" s="21"/>
      <c r="F16" s="21"/>
    </row>
    <row r="19" spans="1:12" x14ac:dyDescent="0.25">
      <c r="A19" s="15" t="s">
        <v>29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5">
      <c r="A20" s="22" t="s">
        <v>30</v>
      </c>
      <c r="B20" s="23" t="s">
        <v>31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x14ac:dyDescent="0.25">
      <c r="A21" s="22" t="s">
        <v>32</v>
      </c>
      <c r="B21" s="23" t="s">
        <v>33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2" x14ac:dyDescent="0.25">
      <c r="A22" s="22" t="s">
        <v>34</v>
      </c>
      <c r="B22" s="23" t="s">
        <v>35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25">
      <c r="A23" s="22" t="s">
        <v>36</v>
      </c>
      <c r="B23" s="23" t="s">
        <v>37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</row>
  </sheetData>
  <mergeCells count="30">
    <mergeCell ref="A1:L1"/>
    <mergeCell ref="A2:L2"/>
    <mergeCell ref="A5:B5"/>
    <mergeCell ref="C5:D5"/>
    <mergeCell ref="E5:F5"/>
    <mergeCell ref="G5:H5"/>
    <mergeCell ref="I5:L5"/>
    <mergeCell ref="A6:B8"/>
    <mergeCell ref="C6:D8"/>
    <mergeCell ref="E6:F8"/>
    <mergeCell ref="G6:H8"/>
    <mergeCell ref="I6:L8"/>
    <mergeCell ref="A10:F10"/>
    <mergeCell ref="H10:L10"/>
    <mergeCell ref="C11:F11"/>
    <mergeCell ref="J11:L11"/>
    <mergeCell ref="C12:F12"/>
    <mergeCell ref="J12:L12"/>
    <mergeCell ref="C13:F13"/>
    <mergeCell ref="J13:L13"/>
    <mergeCell ref="C14:F14"/>
    <mergeCell ref="J14:L14"/>
    <mergeCell ref="C15:F15"/>
    <mergeCell ref="J15:L15"/>
    <mergeCell ref="C16:F16"/>
    <mergeCell ref="A19:L19"/>
    <mergeCell ref="B20:L20"/>
    <mergeCell ref="B21:L21"/>
    <mergeCell ref="B22:L22"/>
    <mergeCell ref="B23:L23"/>
  </mergeCells>
  <pageMargins left="0.25" right="0.25" top="0.4" bottom="0.4" header="0.2" footer="0.2"/>
  <pageSetup orientation="landscape" fitToWidth="1" fitToHeight="0"/>
  <headerFooter>
    <oddFooter>&amp;LSanitized reference implementation&amp;CPage &amp;P of &amp;N&amp;RSai Prakash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B4F8A"/>
    <pageSetUpPr fitToPage="1"/>
  </sheetPr>
  <dimension ref="A1:N21"/>
  <sheetViews>
    <sheetView workbookViewId="0">
      <pane ySplit="5" topLeftCell="A6" activePane="bottomLeft" state="frozen"/>
      <selection pane="bottomLeft"/>
    </sheetView>
  </sheetViews>
  <sheetFormatPr defaultRowHeight="20" outlineLevelRow="0" outlineLevelCol="0" x14ac:dyDescent="55" customHeight="1"/>
  <cols>
    <col min="1" max="1" width="11" customWidth="1"/>
    <col min="2" max="2" width="16" customWidth="1"/>
    <col min="3" max="3" width="24" customWidth="1"/>
    <col min="4" max="4" width="12" customWidth="1"/>
    <col min="5" max="5" width="13" customWidth="1"/>
    <col min="6" max="6" width="12" customWidth="1"/>
    <col min="8" max="8" width="10" customWidth="1"/>
    <col min="9" max="9" width="14" customWidth="1"/>
    <col min="10" max="10" width="22" customWidth="1"/>
    <col min="11" max="11" width="13" customWidth="1"/>
    <col min="12" max="12" width="10" customWidth="1"/>
    <col min="13" max="13" width="12" customWidth="1"/>
    <col min="14" max="14" width="34" customWidth="1"/>
  </cols>
  <sheetData>
    <row r="1" ht="38" customHeight="1" spans="1:14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 x14ac:dyDescent="0.25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5" ht="34" customHeight="1" spans="1:14" x14ac:dyDescent="0.25">
      <c r="A5" s="24" t="s">
        <v>40</v>
      </c>
      <c r="B5" s="24" t="s">
        <v>41</v>
      </c>
      <c r="C5" s="24" t="s">
        <v>42</v>
      </c>
      <c r="D5" s="24" t="s">
        <v>43</v>
      </c>
      <c r="E5" s="24" t="s">
        <v>12</v>
      </c>
      <c r="F5" s="24" t="s">
        <v>44</v>
      </c>
      <c r="G5" s="24" t="s">
        <v>45</v>
      </c>
      <c r="H5" s="24" t="s">
        <v>46</v>
      </c>
      <c r="I5" s="24" t="s">
        <v>47</v>
      </c>
      <c r="J5" s="24" t="s">
        <v>48</v>
      </c>
      <c r="K5" s="24" t="s">
        <v>49</v>
      </c>
      <c r="L5" s="24" t="s">
        <v>50</v>
      </c>
      <c r="M5" s="24" t="s">
        <v>51</v>
      </c>
      <c r="N5" s="24" t="s">
        <v>52</v>
      </c>
    </row>
    <row r="6" spans="1:14" x14ac:dyDescent="0.25">
      <c r="A6" s="25" t="s">
        <v>53</v>
      </c>
      <c r="B6" s="25" t="s">
        <v>54</v>
      </c>
      <c r="C6" s="25" t="s">
        <v>55</v>
      </c>
      <c r="D6" s="25" t="s">
        <v>56</v>
      </c>
      <c r="E6" s="26">
        <v>46239.66666666667</v>
      </c>
      <c r="F6" s="25" t="s">
        <v>57</v>
      </c>
      <c r="G6" s="27">
        <v>86</v>
      </c>
      <c r="H6" s="28" t="s">
        <v>58</v>
      </c>
      <c r="I6" s="25" t="s">
        <v>22</v>
      </c>
      <c r="J6" s="25" t="s">
        <v>59</v>
      </c>
      <c r="K6" s="26">
        <v>46275.66666666667</v>
      </c>
      <c r="L6" s="25">
        <f>=IF(OR(I6="Hired",I6="Rejected"),K6-E6,TODAY()-E6)</f>
        <v>34</v>
      </c>
      <c r="M6" s="29" t="str">
        <f>=IF(OR(I6="Hired",I6="Rejected"),"Closed",IF(K6&lt;TODAY(),"Breach",IF(K6&lt;=TODAY()+2,"Due soon","On track")))</f>
        <v>Due soon</v>
      </c>
      <c r="N6" s="25" t="str">
        <f>=LOWER(TRIM(B6))&amp;"|"&amp;LOWER(TRIM(C6))</f>
        <v>a. rahman|operations executive</v>
      </c>
    </row>
    <row r="7" spans="1:14" x14ac:dyDescent="0.25">
      <c r="A7" s="30" t="s">
        <v>60</v>
      </c>
      <c r="B7" s="30" t="s">
        <v>61</v>
      </c>
      <c r="C7" s="30" t="s">
        <v>62</v>
      </c>
      <c r="D7" s="30" t="s">
        <v>63</v>
      </c>
      <c r="E7" s="31">
        <v>46243.66666666667</v>
      </c>
      <c r="F7" s="30" t="s">
        <v>64</v>
      </c>
      <c r="G7" s="32">
        <v>91</v>
      </c>
      <c r="H7" s="28" t="s">
        <v>58</v>
      </c>
      <c r="I7" s="30" t="s">
        <v>19</v>
      </c>
      <c r="J7" s="30" t="s">
        <v>65</v>
      </c>
      <c r="K7" s="31">
        <v>46272.66666666667</v>
      </c>
      <c r="L7" s="30">
        <f>=IF(OR(I7="Hired",I7="Rejected"),K7-E7,TODAY()-E7)</f>
        <v>30</v>
      </c>
      <c r="M7" s="33" t="str">
        <f>=IF(OR(I7="Hired",I7="Rejected"),"Closed",IF(K7&lt;TODAY(),"Breach",IF(K7&lt;=TODAY()+2,"Due soon","On track")))</f>
        <v>Breach</v>
      </c>
      <c r="N7" s="30" t="str">
        <f>=LOWER(TRIM(B7))&amp;"|"&amp;LOWER(TRIM(C7))</f>
        <v>n. das|hr coordinator</v>
      </c>
    </row>
    <row r="8" spans="1:14" x14ac:dyDescent="0.25">
      <c r="A8" s="25" t="s">
        <v>66</v>
      </c>
      <c r="B8" s="25" t="s">
        <v>67</v>
      </c>
      <c r="C8" s="25" t="s">
        <v>68</v>
      </c>
      <c r="D8" s="25" t="s">
        <v>69</v>
      </c>
      <c r="E8" s="26">
        <v>46246.66666666667</v>
      </c>
      <c r="F8" s="25" t="s">
        <v>57</v>
      </c>
      <c r="G8" s="27">
        <v>79</v>
      </c>
      <c r="H8" s="28" t="s">
        <v>58</v>
      </c>
      <c r="I8" s="25" t="s">
        <v>16</v>
      </c>
      <c r="J8" s="25" t="s">
        <v>70</v>
      </c>
      <c r="K8" s="26">
        <v>46274.66666666667</v>
      </c>
      <c r="L8" s="25">
        <f>=IF(OR(I8="Hired",I8="Rejected"),K8-E8,TODAY()-E8)</f>
        <v>27</v>
      </c>
      <c r="M8" s="29" t="str">
        <f>=IF(OR(I8="Hired",I8="Rejected"),"Closed",IF(K8&lt;TODAY(),"Breach",IF(K8&lt;=TODAY()+2,"Due soon","On track")))</f>
        <v>Due soon</v>
      </c>
      <c r="N8" s="25" t="str">
        <f>=LOWER(TRIM(B8))&amp;"|"&amp;LOWER(TRIM(C8))</f>
        <v>j. lim|it support executive</v>
      </c>
    </row>
    <row r="9" spans="1:14" x14ac:dyDescent="0.25">
      <c r="A9" s="30" t="s">
        <v>71</v>
      </c>
      <c r="B9" s="30" t="s">
        <v>72</v>
      </c>
      <c r="C9" s="30" t="s">
        <v>55</v>
      </c>
      <c r="D9" s="30" t="s">
        <v>73</v>
      </c>
      <c r="E9" s="31">
        <v>46248.66666666667</v>
      </c>
      <c r="F9" s="30" t="s">
        <v>64</v>
      </c>
      <c r="G9" s="32">
        <v>72</v>
      </c>
      <c r="H9" s="28" t="s">
        <v>58</v>
      </c>
      <c r="I9" s="30" t="s">
        <v>12</v>
      </c>
      <c r="J9" s="30" t="s">
        <v>74</v>
      </c>
      <c r="K9" s="31">
        <v>46270.66666666667</v>
      </c>
      <c r="L9" s="30">
        <f>=IF(OR(I9="Hired",I9="Rejected"),K9-E9,TODAY()-E9)</f>
        <v>25</v>
      </c>
      <c r="M9" s="33" t="str">
        <f>=IF(OR(I9="Hired",I9="Rejected"),"Closed",IF(K9&lt;TODAY(),"Breach",IF(K9&lt;=TODAY()+2,"Due soon","On track")))</f>
        <v>Breach</v>
      </c>
      <c r="N9" s="30" t="str">
        <f>=LOWER(TRIM(B9))&amp;"|"&amp;LOWER(TRIM(C9))</f>
        <v>r. kumar|operations executive</v>
      </c>
    </row>
    <row r="10" spans="1:14" x14ac:dyDescent="0.25">
      <c r="A10" s="25" t="s">
        <v>75</v>
      </c>
      <c r="B10" s="25" t="s">
        <v>76</v>
      </c>
      <c r="C10" s="25" t="s">
        <v>77</v>
      </c>
      <c r="D10" s="25" t="s">
        <v>56</v>
      </c>
      <c r="E10" s="26">
        <v>46250.66666666667</v>
      </c>
      <c r="F10" s="25" t="s">
        <v>57</v>
      </c>
      <c r="G10" s="27">
        <v>88</v>
      </c>
      <c r="H10" s="28" t="s">
        <v>58</v>
      </c>
      <c r="I10" s="25" t="s">
        <v>25</v>
      </c>
      <c r="J10" s="25" t="s">
        <v>78</v>
      </c>
      <c r="K10" s="26">
        <v>46276.66666666667</v>
      </c>
      <c r="L10" s="25">
        <f>=IF(OR(I10="Hired",I10="Rejected"),K10-E10,TODAY()-E10)</f>
        <v>23</v>
      </c>
      <c r="M10" s="34" t="str">
        <f>=IF(OR(I10="Hired",I10="Rejected"),"Closed",IF(K10&lt;TODAY(),"Breach",IF(K10&lt;=TODAY()+2,"Due soon","On track")))</f>
        <v>On track</v>
      </c>
      <c r="N10" s="25" t="str">
        <f>=LOWER(TRIM(B10))&amp;"|"&amp;LOWER(TRIM(C10))</f>
        <v>f. noor|data analyst</v>
      </c>
    </row>
    <row r="11" spans="1:14" x14ac:dyDescent="0.25">
      <c r="A11" s="30" t="s">
        <v>79</v>
      </c>
      <c r="B11" s="30" t="s">
        <v>80</v>
      </c>
      <c r="C11" s="30" t="s">
        <v>62</v>
      </c>
      <c r="D11" s="30" t="s">
        <v>69</v>
      </c>
      <c r="E11" s="31">
        <v>46253.66666666667</v>
      </c>
      <c r="F11" s="30" t="s">
        <v>64</v>
      </c>
      <c r="G11" s="32">
        <v>82</v>
      </c>
      <c r="H11" s="28" t="s">
        <v>58</v>
      </c>
      <c r="I11" s="30" t="s">
        <v>22</v>
      </c>
      <c r="J11" s="30" t="s">
        <v>81</v>
      </c>
      <c r="K11" s="31">
        <v>46273.66666666667</v>
      </c>
      <c r="L11" s="30">
        <f>=IF(OR(I11="Hired",I11="Rejected"),K11-E11,TODAY()-E11)</f>
        <v>20</v>
      </c>
      <c r="M11" s="35" t="str">
        <f>=IF(OR(I11="Hired",I11="Rejected"),"Closed",IF(K11&lt;TODAY(),"Breach",IF(K11&lt;=TODAY()+2,"Due soon","On track")))</f>
        <v>Due soon</v>
      </c>
      <c r="N11" s="30" t="str">
        <f>=LOWER(TRIM(B11))&amp;"|"&amp;LOWER(TRIM(C11))</f>
        <v>p. wong|hr coordinator</v>
      </c>
    </row>
    <row r="12" spans="1:14" x14ac:dyDescent="0.25">
      <c r="A12" s="25" t="s">
        <v>82</v>
      </c>
      <c r="B12" s="25" t="s">
        <v>83</v>
      </c>
      <c r="C12" s="25" t="s">
        <v>77</v>
      </c>
      <c r="D12" s="25" t="s">
        <v>63</v>
      </c>
      <c r="E12" s="26">
        <v>46255.66666666667</v>
      </c>
      <c r="F12" s="25" t="s">
        <v>57</v>
      </c>
      <c r="G12" s="27">
        <v>77</v>
      </c>
      <c r="H12" s="28" t="s">
        <v>58</v>
      </c>
      <c r="I12" s="25" t="s">
        <v>19</v>
      </c>
      <c r="J12" s="25" t="s">
        <v>65</v>
      </c>
      <c r="K12" s="26">
        <v>46275.66666666667</v>
      </c>
      <c r="L12" s="25">
        <f>=IF(OR(I12="Hired",I12="Rejected"),K12-E12,TODAY()-E12)</f>
        <v>18</v>
      </c>
      <c r="M12" s="29" t="str">
        <f>=IF(OR(I12="Hired",I12="Rejected"),"Closed",IF(K12&lt;TODAY(),"Breach",IF(K12&lt;=TODAY()+2,"Due soon","On track")))</f>
        <v>Due soon</v>
      </c>
      <c r="N12" s="25" t="str">
        <f>=LOWER(TRIM(B12))&amp;"|"&amp;LOWER(TRIM(C12))</f>
        <v>s. devi|data analyst</v>
      </c>
    </row>
    <row r="13" spans="1:14" x14ac:dyDescent="0.25">
      <c r="A13" s="30" t="s">
        <v>84</v>
      </c>
      <c r="B13" s="30" t="s">
        <v>85</v>
      </c>
      <c r="C13" s="30" t="s">
        <v>68</v>
      </c>
      <c r="D13" s="30" t="s">
        <v>56</v>
      </c>
      <c r="E13" s="31">
        <v>46256.66666666667</v>
      </c>
      <c r="F13" s="30" t="s">
        <v>64</v>
      </c>
      <c r="G13" s="32">
        <v>69</v>
      </c>
      <c r="H13" s="28" t="s">
        <v>58</v>
      </c>
      <c r="I13" s="30" t="s">
        <v>16</v>
      </c>
      <c r="J13" s="30" t="s">
        <v>86</v>
      </c>
      <c r="K13" s="31">
        <v>46274.66666666667</v>
      </c>
      <c r="L13" s="30">
        <f>=IF(OR(I13="Hired",I13="Rejected"),K13-E13,TODAY()-E13)</f>
        <v>17</v>
      </c>
      <c r="M13" s="35" t="str">
        <f>=IF(OR(I13="Hired",I13="Rejected"),"Closed",IF(K13&lt;TODAY(),"Breach",IF(K13&lt;=TODAY()+2,"Due soon","On track")))</f>
        <v>Due soon</v>
      </c>
      <c r="N13" s="30" t="str">
        <f>=LOWER(TRIM(B13))&amp;"|"&amp;LOWER(TRIM(C13))</f>
        <v>t. ong|it support executive</v>
      </c>
    </row>
    <row r="14" spans="1:14" x14ac:dyDescent="0.25">
      <c r="A14" s="25" t="s">
        <v>87</v>
      </c>
      <c r="B14" s="25" t="s">
        <v>88</v>
      </c>
      <c r="C14" s="25" t="s">
        <v>55</v>
      </c>
      <c r="D14" s="25" t="s">
        <v>69</v>
      </c>
      <c r="E14" s="26">
        <v>46258.66666666667</v>
      </c>
      <c r="F14" s="25" t="s">
        <v>57</v>
      </c>
      <c r="G14" s="27">
        <v>84</v>
      </c>
      <c r="H14" s="28" t="s">
        <v>58</v>
      </c>
      <c r="I14" s="25" t="s">
        <v>28</v>
      </c>
      <c r="J14" s="25" t="s">
        <v>89</v>
      </c>
      <c r="K14" s="26">
        <v>46271.66666666667</v>
      </c>
      <c r="L14" s="25">
        <f>=IF(OR(I14="Hired",I14="Rejected"),K14-E14,TODAY()-E14)</f>
        <v>15</v>
      </c>
      <c r="M14" s="34" t="str">
        <f>=IF(OR(I14="Hired",I14="Rejected"),"Closed",IF(K14&lt;TODAY(),"Breach",IF(K14&lt;=TODAY()+2,"Due soon","On track")))</f>
        <v>Closed</v>
      </c>
      <c r="N14" s="25" t="str">
        <f>=LOWER(TRIM(B14))&amp;"|"&amp;LOWER(TRIM(C14))</f>
        <v>k. singh|operations executive</v>
      </c>
    </row>
    <row r="15" spans="1:14" x14ac:dyDescent="0.25">
      <c r="A15" s="30" t="s">
        <v>90</v>
      </c>
      <c r="B15" s="30" t="s">
        <v>91</v>
      </c>
      <c r="C15" s="30" t="s">
        <v>62</v>
      </c>
      <c r="D15" s="30" t="s">
        <v>73</v>
      </c>
      <c r="E15" s="31">
        <v>46259.66666666667</v>
      </c>
      <c r="F15" s="30" t="s">
        <v>64</v>
      </c>
      <c r="G15" s="32">
        <v>61</v>
      </c>
      <c r="H15" s="28" t="s">
        <v>58</v>
      </c>
      <c r="I15" s="30" t="s">
        <v>92</v>
      </c>
      <c r="J15" s="30" t="s">
        <v>93</v>
      </c>
      <c r="K15" s="31">
        <v>46267.66666666667</v>
      </c>
      <c r="L15" s="30">
        <f>=IF(OR(I15="Hired",I15="Rejected"),K15-E15,TODAY()-E15)</f>
        <v>14</v>
      </c>
      <c r="M15" s="36" t="str">
        <f>=IF(OR(I15="Hired",I15="Rejected"),"Closed",IF(K15&lt;TODAY(),"Breach",IF(K15&lt;=TODAY()+2,"Due soon","On track")))</f>
        <v>Closed</v>
      </c>
      <c r="N15" s="30" t="str">
        <f>=LOWER(TRIM(B15))&amp;"|"&amp;LOWER(TRIM(C15))</f>
        <v>m. chen|hr coordinator</v>
      </c>
    </row>
    <row r="16" spans="1:14" x14ac:dyDescent="0.25">
      <c r="A16" s="25" t="s">
        <v>94</v>
      </c>
      <c r="B16" s="25" t="s">
        <v>95</v>
      </c>
      <c r="C16" s="25" t="s">
        <v>77</v>
      </c>
      <c r="D16" s="25" t="s">
        <v>56</v>
      </c>
      <c r="E16" s="26">
        <v>46261.66666666667</v>
      </c>
      <c r="F16" s="25" t="s">
        <v>57</v>
      </c>
      <c r="G16" s="27">
        <v>93</v>
      </c>
      <c r="H16" s="28" t="s">
        <v>58</v>
      </c>
      <c r="I16" s="25" t="s">
        <v>22</v>
      </c>
      <c r="J16" s="25" t="s">
        <v>96</v>
      </c>
      <c r="K16" s="26">
        <v>46277.66666666667</v>
      </c>
      <c r="L16" s="25">
        <f>=IF(OR(I16="Hired",I16="Rejected"),K16-E16,TODAY()-E16)</f>
        <v>12</v>
      </c>
      <c r="M16" s="34" t="str">
        <f>=IF(OR(I16="Hired",I16="Rejected"),"Closed",IF(K16&lt;TODAY(),"Breach",IF(K16&lt;=TODAY()+2,"Due soon","On track")))</f>
        <v>On track</v>
      </c>
      <c r="N16" s="25" t="str">
        <f>=LOWER(TRIM(B16))&amp;"|"&amp;LOWER(TRIM(C16))</f>
        <v>l. ahmad|data analyst</v>
      </c>
    </row>
    <row r="17" spans="1:14" x14ac:dyDescent="0.25">
      <c r="A17" s="30" t="s">
        <v>97</v>
      </c>
      <c r="B17" s="30" t="s">
        <v>98</v>
      </c>
      <c r="C17" s="30" t="s">
        <v>68</v>
      </c>
      <c r="D17" s="30" t="s">
        <v>63</v>
      </c>
      <c r="E17" s="31">
        <v>46262.66666666667</v>
      </c>
      <c r="F17" s="30" t="s">
        <v>64</v>
      </c>
      <c r="G17" s="32">
        <v>75</v>
      </c>
      <c r="H17" s="37" t="s">
        <v>99</v>
      </c>
      <c r="I17" s="30" t="s">
        <v>12</v>
      </c>
      <c r="J17" s="30" t="s">
        <v>100</v>
      </c>
      <c r="K17" s="31">
        <v>46271.66666666667</v>
      </c>
      <c r="L17" s="30">
        <f>=IF(OR(I17="Hired",I17="Rejected"),K17-E17,TODAY()-E17)</f>
        <v>11</v>
      </c>
      <c r="M17" s="33" t="str">
        <f>=IF(OR(I17="Hired",I17="Rejected"),"Closed",IF(K17&lt;TODAY(),"Breach",IF(K17&lt;=TODAY()+2,"Due soon","On track")))</f>
        <v>Breach</v>
      </c>
      <c r="N17" s="30" t="str">
        <f>=LOWER(TRIM(B17))&amp;"|"&amp;LOWER(TRIM(C17))</f>
        <v>v. nair|it support executive</v>
      </c>
    </row>
    <row r="18" spans="1:14" x14ac:dyDescent="0.25">
      <c r="A18" s="25" t="s">
        <v>101</v>
      </c>
      <c r="B18" s="25" t="s">
        <v>102</v>
      </c>
      <c r="C18" s="25" t="s">
        <v>55</v>
      </c>
      <c r="D18" s="25" t="s">
        <v>56</v>
      </c>
      <c r="E18" s="26">
        <v>46264.66666666667</v>
      </c>
      <c r="F18" s="25" t="s">
        <v>57</v>
      </c>
      <c r="G18" s="27">
        <v>81</v>
      </c>
      <c r="H18" s="28" t="s">
        <v>58</v>
      </c>
      <c r="I18" s="25" t="s">
        <v>19</v>
      </c>
      <c r="J18" s="25" t="s">
        <v>65</v>
      </c>
      <c r="K18" s="26">
        <v>46274.66666666667</v>
      </c>
      <c r="L18" s="25">
        <f>=IF(OR(I18="Hired",I18="Rejected"),K18-E18,TODAY()-E18)</f>
        <v>9</v>
      </c>
      <c r="M18" s="29" t="str">
        <f>=IF(OR(I18="Hired",I18="Rejected"),"Closed",IF(K18&lt;TODAY(),"Breach",IF(K18&lt;=TODAY()+2,"Due soon","On track")))</f>
        <v>Due soon</v>
      </c>
      <c r="N18" s="25" t="str">
        <f>=LOWER(TRIM(B18))&amp;"|"&amp;LOWER(TRIM(C18))</f>
        <v>e. goh|operations executive</v>
      </c>
    </row>
    <row r="19" spans="1:14" x14ac:dyDescent="0.25">
      <c r="A19" s="30" t="s">
        <v>103</v>
      </c>
      <c r="B19" s="30" t="s">
        <v>104</v>
      </c>
      <c r="C19" s="30" t="s">
        <v>62</v>
      </c>
      <c r="D19" s="30" t="s">
        <v>69</v>
      </c>
      <c r="E19" s="31">
        <v>46265.66666666667</v>
      </c>
      <c r="F19" s="30" t="s">
        <v>64</v>
      </c>
      <c r="G19" s="32">
        <v>73</v>
      </c>
      <c r="H19" s="28" t="s">
        <v>58</v>
      </c>
      <c r="I19" s="30" t="s">
        <v>16</v>
      </c>
      <c r="J19" s="30" t="s">
        <v>74</v>
      </c>
      <c r="K19" s="31">
        <v>46275.66666666667</v>
      </c>
      <c r="L19" s="30">
        <f>=IF(OR(I19="Hired",I19="Rejected"),K19-E19,TODAY()-E19)</f>
        <v>8</v>
      </c>
      <c r="M19" s="35" t="str">
        <f>=IF(OR(I19="Hired",I19="Rejected"),"Closed",IF(K19&lt;TODAY(),"Breach",IF(K19&lt;=TODAY()+2,"Due soon","On track")))</f>
        <v>Due soon</v>
      </c>
      <c r="N19" s="30" t="str">
        <f>=LOWER(TRIM(B19))&amp;"|"&amp;LOWER(TRIM(C19))</f>
        <v>h. ali|hr coordinator</v>
      </c>
    </row>
    <row r="20" spans="1:14" x14ac:dyDescent="0.25">
      <c r="A20" s="25" t="s">
        <v>105</v>
      </c>
      <c r="B20" s="25" t="s">
        <v>106</v>
      </c>
      <c r="C20" s="25" t="s">
        <v>77</v>
      </c>
      <c r="D20" s="25" t="s">
        <v>63</v>
      </c>
      <c r="E20" s="26">
        <v>46267.66666666667</v>
      </c>
      <c r="F20" s="25" t="s">
        <v>57</v>
      </c>
      <c r="G20" s="27">
        <v>89</v>
      </c>
      <c r="H20" s="28" t="s">
        <v>58</v>
      </c>
      <c r="I20" s="25" t="s">
        <v>25</v>
      </c>
      <c r="J20" s="25" t="s">
        <v>107</v>
      </c>
      <c r="K20" s="26">
        <v>46274.66666666667</v>
      </c>
      <c r="L20" s="25">
        <f>=IF(OR(I20="Hired",I20="Rejected"),K20-E20,TODAY()-E20)</f>
        <v>6</v>
      </c>
      <c r="M20" s="29" t="str">
        <f>=IF(OR(I20="Hired",I20="Rejected"),"Closed",IF(K20&lt;TODAY(),"Breach",IF(K20&lt;=TODAY()+2,"Due soon","On track")))</f>
        <v>Due soon</v>
      </c>
      <c r="N20" s="25" t="str">
        <f>=LOWER(TRIM(B20))&amp;"|"&amp;LOWER(TRIM(C20))</f>
        <v>c. teo|data analyst</v>
      </c>
    </row>
    <row r="21" spans="1:14" x14ac:dyDescent="0.25">
      <c r="A21" s="30" t="s">
        <v>108</v>
      </c>
      <c r="B21" s="30" t="s">
        <v>109</v>
      </c>
      <c r="C21" s="30" t="s">
        <v>68</v>
      </c>
      <c r="D21" s="30" t="s">
        <v>56</v>
      </c>
      <c r="E21" s="31">
        <v>46268.66666666667</v>
      </c>
      <c r="F21" s="30" t="s">
        <v>64</v>
      </c>
      <c r="G21" s="32">
        <v>78</v>
      </c>
      <c r="H21" s="28" t="s">
        <v>58</v>
      </c>
      <c r="I21" s="30" t="s">
        <v>12</v>
      </c>
      <c r="J21" s="30" t="s">
        <v>74</v>
      </c>
      <c r="K21" s="31">
        <v>46276.66666666667</v>
      </c>
      <c r="L21" s="30">
        <f>=IF(OR(I21="Hired",I21="Rejected"),K21-E21,TODAY()-E21)</f>
        <v>5</v>
      </c>
      <c r="M21" s="36" t="str">
        <f>=IF(OR(I21="Hired",I21="Rejected"),"Closed",IF(K21&lt;TODAY(),"Breach",IF(K21&lt;=TODAY()+2,"Due soon","On track")))</f>
        <v>On track</v>
      </c>
      <c r="N21" s="30" t="str">
        <f>=LOWER(TRIM(B21))&amp;"|"&amp;LOWER(TRIM(C21))</f>
        <v>b. joseph|it support executive</v>
      </c>
    </row>
  </sheetData>
  <autoFilter ref="A5:N21"/>
  <mergeCells count="2">
    <mergeCell ref="A1:N1"/>
    <mergeCell ref="A2:N2"/>
  </mergeCells>
  <dataValidations count="4">
    <dataValidation type="list" sqref="F10:F21">
      <formula1>'Config &amp; Guide'!$D$18:$D$19</formula1>
    </dataValidation>
    <dataValidation type="list" sqref="F6:F21">
      <formula1>'Config &amp; Guide'!$D$18:$D$19</formula1>
    </dataValidation>
    <dataValidation type="list" sqref="I10:I21">
      <formula1>'Config &amp; Guide'!$B$18:$B$23</formula1>
    </dataValidation>
    <dataValidation type="list" sqref="I6:I21">
      <formula1>'Config &amp; Guide'!$B$18:$B$23</formula1>
    </dataValidation>
  </dataValidations>
  <pageMargins left="0.25" right="0.25" top="0.4" bottom="0.4" header="0.2" footer="0.2"/>
  <pageSetup orientation="landscape" fitToWidth="1" fitToHeight="0"/>
  <headerFooter>
    <oddFooter>&amp;LSanitized reference implementation&amp;CPage &amp;P of &amp;N&amp;RSai Prakash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8461"/>
    <pageSetUpPr fitToPage="1"/>
  </sheetPr>
  <dimension ref="A1:N13"/>
  <sheetViews>
    <sheetView workbookViewId="0">
      <pane ySplit="5" topLeftCell="A6" activePane="bottomLeft" state="frozen"/>
      <selection pane="bottomLeft"/>
    </sheetView>
  </sheetViews>
  <sheetFormatPr defaultRowHeight="20" outlineLevelRow="0" outlineLevelCol="0" x14ac:dyDescent="55" customHeight="1"/>
  <cols>
    <col min="1" max="1" width="12" customWidth="1"/>
    <col min="2" max="3" width="16" customWidth="1"/>
    <col min="4" max="4" width="13" customWidth="1"/>
    <col min="5" max="6" width="11" customWidth="1"/>
    <col min="7" max="11" width="10" customWidth="1"/>
    <col min="12" max="12" width="12" customWidth="1"/>
    <col min="13" max="13" width="14" customWidth="1"/>
    <col min="14" max="14" width="12" customWidth="1"/>
  </cols>
  <sheetData>
    <row r="1" ht="38" customHeight="1" spans="1:14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5" ht="34" customHeight="1" spans="1:14" x14ac:dyDescent="0.25">
      <c r="A5" s="24" t="s">
        <v>112</v>
      </c>
      <c r="B5" s="24" t="s">
        <v>113</v>
      </c>
      <c r="C5" s="24" t="s">
        <v>114</v>
      </c>
      <c r="D5" s="24" t="s">
        <v>115</v>
      </c>
      <c r="E5" s="24" t="s">
        <v>116</v>
      </c>
      <c r="F5" s="24" t="s">
        <v>117</v>
      </c>
      <c r="G5" s="24" t="s">
        <v>118</v>
      </c>
      <c r="H5" s="24" t="s">
        <v>119</v>
      </c>
      <c r="I5" s="24" t="s">
        <v>120</v>
      </c>
      <c r="J5" s="24" t="s">
        <v>121</v>
      </c>
      <c r="K5" s="24" t="s">
        <v>122</v>
      </c>
      <c r="L5" s="24" t="s">
        <v>123</v>
      </c>
      <c r="M5" s="24" t="s">
        <v>124</v>
      </c>
      <c r="N5" s="24" t="s">
        <v>44</v>
      </c>
    </row>
    <row r="6" spans="1:14" x14ac:dyDescent="0.25">
      <c r="A6" s="25" t="s">
        <v>125</v>
      </c>
      <c r="B6" s="25" t="s">
        <v>88</v>
      </c>
      <c r="C6" s="25" t="s">
        <v>126</v>
      </c>
      <c r="D6" s="26">
        <v>46278.66666666667</v>
      </c>
      <c r="E6" s="38" t="s">
        <v>58</v>
      </c>
      <c r="F6" s="38" t="s">
        <v>58</v>
      </c>
      <c r="G6" s="38" t="s">
        <v>58</v>
      </c>
      <c r="H6" s="38" t="s">
        <v>58</v>
      </c>
      <c r="I6" s="38" t="s">
        <v>58</v>
      </c>
      <c r="J6" s="38" t="s">
        <v>58</v>
      </c>
      <c r="K6" s="39" t="s">
        <v>99</v>
      </c>
      <c r="L6" s="40">
        <f>=COUNTIF(E6:K6,"Yes")/7</f>
        <v>0.8571428571428571</v>
      </c>
      <c r="M6" s="41" t="str">
        <f>=IF(L6=1,"Ready",IF(D6&lt;=TODAY()+7,"Blocked","In progress"))</f>
        <v>Blocked</v>
      </c>
      <c r="N6" s="25" t="s">
        <v>67</v>
      </c>
    </row>
    <row r="7" spans="1:14" x14ac:dyDescent="0.25">
      <c r="A7" s="30" t="s">
        <v>127</v>
      </c>
      <c r="B7" s="30" t="s">
        <v>128</v>
      </c>
      <c r="C7" s="30" t="s">
        <v>129</v>
      </c>
      <c r="D7" s="31">
        <v>46281.66666666667</v>
      </c>
      <c r="E7" s="38" t="s">
        <v>58</v>
      </c>
      <c r="F7" s="38" t="s">
        <v>58</v>
      </c>
      <c r="G7" s="38" t="s">
        <v>58</v>
      </c>
      <c r="H7" s="38" t="s">
        <v>58</v>
      </c>
      <c r="I7" s="39" t="s">
        <v>99</v>
      </c>
      <c r="J7" s="39" t="s">
        <v>99</v>
      </c>
      <c r="K7" s="39" t="s">
        <v>99</v>
      </c>
      <c r="L7" s="42">
        <f>=COUNTIF(E7:K7,"Yes")/7</f>
        <v>0.5714285714285714</v>
      </c>
      <c r="M7" s="35" t="str">
        <f>=IF(L7=1,"Ready",IF(D7&lt;=TODAY()+7,"Blocked","In progress"))</f>
        <v>In progress</v>
      </c>
      <c r="N7" s="30" t="s">
        <v>64</v>
      </c>
    </row>
    <row r="8" spans="1:14" x14ac:dyDescent="0.25">
      <c r="A8" s="25" t="s">
        <v>130</v>
      </c>
      <c r="B8" s="25" t="s">
        <v>131</v>
      </c>
      <c r="C8" s="25" t="s">
        <v>132</v>
      </c>
      <c r="D8" s="26">
        <v>46284.66666666667</v>
      </c>
      <c r="E8" s="38" t="s">
        <v>58</v>
      </c>
      <c r="F8" s="38" t="s">
        <v>58</v>
      </c>
      <c r="G8" s="39" t="s">
        <v>99</v>
      </c>
      <c r="H8" s="38" t="s">
        <v>58</v>
      </c>
      <c r="I8" s="38" t="s">
        <v>58</v>
      </c>
      <c r="J8" s="39" t="s">
        <v>99</v>
      </c>
      <c r="K8" s="39" t="s">
        <v>99</v>
      </c>
      <c r="L8" s="40">
        <f>=COUNTIF(E8:K8,"Yes")/7</f>
        <v>0.5714285714285714</v>
      </c>
      <c r="M8" s="29" t="str">
        <f>=IF(L8=1,"Ready",IF(D8&lt;=TODAY()+7,"Blocked","In progress"))</f>
        <v>In progress</v>
      </c>
      <c r="N8" s="25" t="s">
        <v>67</v>
      </c>
    </row>
    <row r="9" spans="1:14" x14ac:dyDescent="0.25">
      <c r="A9" s="30" t="s">
        <v>133</v>
      </c>
      <c r="B9" s="30" t="s">
        <v>134</v>
      </c>
      <c r="C9" s="30" t="s">
        <v>135</v>
      </c>
      <c r="D9" s="31">
        <v>46287.66666666667</v>
      </c>
      <c r="E9" s="38" t="s">
        <v>58</v>
      </c>
      <c r="F9" s="38" t="s">
        <v>58</v>
      </c>
      <c r="G9" s="38" t="s">
        <v>58</v>
      </c>
      <c r="H9" s="38" t="s">
        <v>58</v>
      </c>
      <c r="I9" s="38" t="s">
        <v>58</v>
      </c>
      <c r="J9" s="38" t="s">
        <v>58</v>
      </c>
      <c r="K9" s="38" t="s">
        <v>58</v>
      </c>
      <c r="L9" s="42">
        <f>=COUNTIF(E9:K9,"Yes")/7</f>
        <v>1</v>
      </c>
      <c r="M9" s="36" t="str">
        <f>=IF(L9=1,"Ready",IF(D9&lt;=TODAY()+7,"Blocked","In progress"))</f>
        <v>Ready</v>
      </c>
      <c r="N9" s="30" t="s">
        <v>64</v>
      </c>
    </row>
    <row r="10" spans="1:14" x14ac:dyDescent="0.25">
      <c r="A10" s="25" t="s">
        <v>136</v>
      </c>
      <c r="B10" s="25" t="s">
        <v>137</v>
      </c>
      <c r="C10" s="25" t="s">
        <v>138</v>
      </c>
      <c r="D10" s="26">
        <v>46290.66666666667</v>
      </c>
      <c r="E10" s="39" t="s">
        <v>99</v>
      </c>
      <c r="F10" s="38" t="s">
        <v>58</v>
      </c>
      <c r="G10" s="39" t="s">
        <v>99</v>
      </c>
      <c r="H10" s="39" t="s">
        <v>99</v>
      </c>
      <c r="I10" s="39" t="s">
        <v>99</v>
      </c>
      <c r="J10" s="39" t="s">
        <v>99</v>
      </c>
      <c r="K10" s="39" t="s">
        <v>99</v>
      </c>
      <c r="L10" s="40">
        <f>=COUNTIF(E10:K10,"Yes")/7</f>
        <v>0.14285714285714285</v>
      </c>
      <c r="M10" s="29" t="str">
        <f>=IF(L10=1,"Ready",IF(D10&lt;=TODAY()+7,"Blocked","In progress"))</f>
        <v>In progress</v>
      </c>
      <c r="N10" s="25" t="s">
        <v>67</v>
      </c>
    </row>
    <row r="11" spans="1:14" x14ac:dyDescent="0.25">
      <c r="A11" s="30" t="s">
        <v>139</v>
      </c>
      <c r="B11" s="30" t="s">
        <v>140</v>
      </c>
      <c r="C11" s="30" t="s">
        <v>126</v>
      </c>
      <c r="D11" s="31">
        <v>46293.66666666667</v>
      </c>
      <c r="E11" s="38" t="s">
        <v>58</v>
      </c>
      <c r="F11" s="38" t="s">
        <v>58</v>
      </c>
      <c r="G11" s="38" t="s">
        <v>58</v>
      </c>
      <c r="H11" s="38" t="s">
        <v>58</v>
      </c>
      <c r="I11" s="38" t="s">
        <v>58</v>
      </c>
      <c r="J11" s="39" t="s">
        <v>99</v>
      </c>
      <c r="K11" s="39" t="s">
        <v>99</v>
      </c>
      <c r="L11" s="42">
        <f>=COUNTIF(E11:K11,"Yes")/7</f>
        <v>0.7142857142857143</v>
      </c>
      <c r="M11" s="35" t="str">
        <f>=IF(L11=1,"Ready",IF(D11&lt;=TODAY()+7,"Blocked","In progress"))</f>
        <v>In progress</v>
      </c>
      <c r="N11" s="30" t="s">
        <v>64</v>
      </c>
    </row>
    <row r="12" spans="1:14" x14ac:dyDescent="0.25">
      <c r="A12" s="25" t="s">
        <v>141</v>
      </c>
      <c r="B12" s="25" t="s">
        <v>142</v>
      </c>
      <c r="C12" s="25" t="s">
        <v>132</v>
      </c>
      <c r="D12" s="26">
        <v>46297.66666666667</v>
      </c>
      <c r="E12" s="38" t="s">
        <v>58</v>
      </c>
      <c r="F12" s="38" t="s">
        <v>58</v>
      </c>
      <c r="G12" s="38" t="s">
        <v>58</v>
      </c>
      <c r="H12" s="39" t="s">
        <v>99</v>
      </c>
      <c r="I12" s="39" t="s">
        <v>99</v>
      </c>
      <c r="J12" s="39" t="s">
        <v>99</v>
      </c>
      <c r="K12" s="39" t="s">
        <v>99</v>
      </c>
      <c r="L12" s="40">
        <f>=COUNTIF(E12:K12,"Yes")/7</f>
        <v>0.42857142857142855</v>
      </c>
      <c r="M12" s="29" t="str">
        <f>=IF(L12=1,"Ready",IF(D12&lt;=TODAY()+7,"Blocked","In progress"))</f>
        <v>In progress</v>
      </c>
      <c r="N12" s="25" t="s">
        <v>67</v>
      </c>
    </row>
    <row r="13" spans="1:14" x14ac:dyDescent="0.25">
      <c r="A13" s="30" t="s">
        <v>143</v>
      </c>
      <c r="B13" s="30" t="s">
        <v>144</v>
      </c>
      <c r="C13" s="30" t="s">
        <v>135</v>
      </c>
      <c r="D13" s="31">
        <v>46301.66666666667</v>
      </c>
      <c r="E13" s="38" t="s">
        <v>58</v>
      </c>
      <c r="F13" s="38" t="s">
        <v>58</v>
      </c>
      <c r="G13" s="38" t="s">
        <v>58</v>
      </c>
      <c r="H13" s="38" t="s">
        <v>58</v>
      </c>
      <c r="I13" s="38" t="s">
        <v>58</v>
      </c>
      <c r="J13" s="38" t="s">
        <v>58</v>
      </c>
      <c r="K13" s="39" t="s">
        <v>99</v>
      </c>
      <c r="L13" s="42">
        <f>=COUNTIF(E13:K13,"Yes")/7</f>
        <v>0.8571428571428571</v>
      </c>
      <c r="M13" s="35" t="str">
        <f>=IF(L13=1,"Ready",IF(D13&lt;=TODAY()+7,"Blocked","In progress"))</f>
        <v>In progress</v>
      </c>
      <c r="N13" s="30" t="s">
        <v>64</v>
      </c>
    </row>
  </sheetData>
  <autoFilter ref="A5:N13"/>
  <mergeCells count="2">
    <mergeCell ref="A1:N1"/>
    <mergeCell ref="A2:N2"/>
  </mergeCells>
  <dataValidations count="2">
    <dataValidation type="list" sqref="E10:K13">
      <formula1>"Yes,No"</formula1>
    </dataValidation>
    <dataValidation type="list" sqref="E6:K13">
      <formula1>"Yes,No"</formula1>
    </dataValidation>
  </dataValidations>
  <pageMargins left="0.25" right="0.25" top="0.4" bottom="0.4" header="0.2" footer="0.2"/>
  <pageSetup orientation="landscape" fitToWidth="1" fitToHeight="0"/>
  <headerFooter>
    <oddFooter>&amp;LSanitized reference implementation&amp;CPage &amp;P of &amp;N&amp;RSai Prakash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A7215"/>
    <pageSetUpPr fitToPage="1"/>
  </sheetPr>
  <dimension ref="A1:K15"/>
  <sheetViews>
    <sheetView workbookViewId="0">
      <pane ySplit="5" topLeftCell="A6" activePane="bottomLeft" state="frozen"/>
      <selection pane="bottomLeft"/>
    </sheetView>
  </sheetViews>
  <sheetFormatPr defaultRowHeight="20" outlineLevelRow="0" outlineLevelCol="0" x14ac:dyDescent="55" customHeight="1"/>
  <cols>
    <col min="1" max="1" width="12" customWidth="1"/>
    <col min="2" max="2" width="20" customWidth="1"/>
    <col min="3" max="3" width="11" customWidth="1"/>
    <col min="4" max="6" width="13" customWidth="1"/>
    <col min="7" max="8" width="14" customWidth="1"/>
    <col min="10" max="10" width="11" customWidth="1"/>
    <col min="11" max="11" width="24" customWidth="1"/>
  </cols>
  <sheetData>
    <row r="1" ht="38" customHeight="1" spans="1:11" x14ac:dyDescent="0.25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customHeight="1" spans="1:11" x14ac:dyDescent="0.25">
      <c r="A2" s="2" t="s">
        <v>146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5" ht="34" customHeight="1" spans="1:11" x14ac:dyDescent="0.25">
      <c r="A5" s="24" t="s">
        <v>147</v>
      </c>
      <c r="B5" s="24" t="s">
        <v>148</v>
      </c>
      <c r="C5" s="24" t="s">
        <v>149</v>
      </c>
      <c r="D5" s="24" t="s">
        <v>112</v>
      </c>
      <c r="E5" s="24" t="s">
        <v>150</v>
      </c>
      <c r="F5" s="24" t="s">
        <v>49</v>
      </c>
      <c r="G5" s="24" t="s">
        <v>44</v>
      </c>
      <c r="H5" s="24" t="s">
        <v>124</v>
      </c>
      <c r="I5" s="24" t="s">
        <v>151</v>
      </c>
      <c r="J5" s="24" t="s">
        <v>51</v>
      </c>
      <c r="K5" s="24" t="s">
        <v>48</v>
      </c>
    </row>
    <row r="6" spans="1:11" x14ac:dyDescent="0.25">
      <c r="A6" s="25" t="s">
        <v>152</v>
      </c>
      <c r="B6" s="25" t="s">
        <v>153</v>
      </c>
      <c r="C6" s="25" t="s">
        <v>154</v>
      </c>
      <c r="D6" s="25" t="s">
        <v>155</v>
      </c>
      <c r="E6" s="26">
        <v>46265.66666666667</v>
      </c>
      <c r="F6" s="26">
        <v>46269.66666666667</v>
      </c>
      <c r="G6" s="25" t="s">
        <v>156</v>
      </c>
      <c r="H6" s="25" t="s">
        <v>157</v>
      </c>
      <c r="I6" s="25">
        <f>=IF(H6="Closed",F6-E6,TODAY()-E6)</f>
        <v>8</v>
      </c>
      <c r="J6" s="34" t="str">
        <f>=IF(H6="Closed","Closed",IF(F6&lt;TODAY(),"Breach",IF(F6&lt;=TODAY()+2,"Due soon","On track")))</f>
        <v>Closed</v>
      </c>
      <c r="K6" s="25" t="s">
        <v>158</v>
      </c>
    </row>
    <row r="7" spans="1:11" x14ac:dyDescent="0.25">
      <c r="A7" s="30" t="s">
        <v>159</v>
      </c>
      <c r="B7" s="30" t="s">
        <v>160</v>
      </c>
      <c r="C7" s="43" t="s">
        <v>161</v>
      </c>
      <c r="D7" s="30" t="s">
        <v>162</v>
      </c>
      <c r="E7" s="31">
        <v>46266.66666666667</v>
      </c>
      <c r="F7" s="31">
        <v>46268.66666666667</v>
      </c>
      <c r="G7" s="30" t="s">
        <v>163</v>
      </c>
      <c r="H7" s="30" t="s">
        <v>164</v>
      </c>
      <c r="I7" s="30">
        <f>=IF(H7="Closed",F7-E7,TODAY()-E7)</f>
        <v>7</v>
      </c>
      <c r="J7" s="33" t="str">
        <f>=IF(H7="Closed","Closed",IF(F7&lt;TODAY(),"Breach",IF(F7&lt;=TODAY()+2,"Due soon","On track")))</f>
        <v>Breach</v>
      </c>
      <c r="K7" s="30" t="s">
        <v>165</v>
      </c>
    </row>
    <row r="8" spans="1:11" x14ac:dyDescent="0.25">
      <c r="A8" s="25" t="s">
        <v>166</v>
      </c>
      <c r="B8" s="25" t="s">
        <v>167</v>
      </c>
      <c r="C8" s="25" t="s">
        <v>154</v>
      </c>
      <c r="D8" s="25" t="s">
        <v>168</v>
      </c>
      <c r="E8" s="26">
        <v>46267.66666666667</v>
      </c>
      <c r="F8" s="26">
        <v>46272.66666666667</v>
      </c>
      <c r="G8" s="25" t="s">
        <v>156</v>
      </c>
      <c r="H8" s="25" t="s">
        <v>169</v>
      </c>
      <c r="I8" s="25">
        <f>=IF(H8="Closed",F8-E8,TODAY()-E8)</f>
        <v>6</v>
      </c>
      <c r="J8" s="41" t="str">
        <f>=IF(H8="Closed","Closed",IF(F8&lt;TODAY(),"Breach",IF(F8&lt;=TODAY()+2,"Due soon","On track")))</f>
        <v>Breach</v>
      </c>
      <c r="K8" s="25" t="s">
        <v>170</v>
      </c>
    </row>
    <row r="9" spans="1:11" x14ac:dyDescent="0.25">
      <c r="A9" s="30" t="s">
        <v>171</v>
      </c>
      <c r="B9" s="30" t="s">
        <v>172</v>
      </c>
      <c r="C9" s="25" t="s">
        <v>154</v>
      </c>
      <c r="D9" s="30" t="s">
        <v>173</v>
      </c>
      <c r="E9" s="31">
        <v>46268.66666666667</v>
      </c>
      <c r="F9" s="31">
        <v>46274.66666666667</v>
      </c>
      <c r="G9" s="30" t="s">
        <v>135</v>
      </c>
      <c r="H9" s="30" t="s">
        <v>169</v>
      </c>
      <c r="I9" s="30">
        <f>=IF(H9="Closed",F9-E9,TODAY()-E9)</f>
        <v>5</v>
      </c>
      <c r="J9" s="35" t="str">
        <f>=IF(H9="Closed","Closed",IF(F9&lt;TODAY(),"Breach",IF(F9&lt;=TODAY()+2,"Due soon","On track")))</f>
        <v>Due soon</v>
      </c>
      <c r="K9" s="30" t="s">
        <v>174</v>
      </c>
    </row>
    <row r="10" spans="1:11" x14ac:dyDescent="0.25">
      <c r="A10" s="25" t="s">
        <v>175</v>
      </c>
      <c r="B10" s="25" t="s">
        <v>176</v>
      </c>
      <c r="C10" s="37" t="s">
        <v>177</v>
      </c>
      <c r="D10" s="25" t="s">
        <v>178</v>
      </c>
      <c r="E10" s="26">
        <v>46269.66666666667</v>
      </c>
      <c r="F10" s="26">
        <v>46271.66666666667</v>
      </c>
      <c r="G10" s="25" t="s">
        <v>126</v>
      </c>
      <c r="H10" s="25" t="s">
        <v>164</v>
      </c>
      <c r="I10" s="25">
        <f>=IF(H10="Closed",F10-E10,TODAY()-E10)</f>
        <v>4</v>
      </c>
      <c r="J10" s="41" t="str">
        <f>=IF(H10="Closed","Closed",IF(F10&lt;TODAY(),"Breach",IF(F10&lt;=TODAY()+2,"Due soon","On track")))</f>
        <v>Breach</v>
      </c>
      <c r="K10" s="25" t="s">
        <v>179</v>
      </c>
    </row>
    <row r="11" spans="1:11" x14ac:dyDescent="0.25">
      <c r="A11" s="30" t="s">
        <v>180</v>
      </c>
      <c r="B11" s="30" t="s">
        <v>181</v>
      </c>
      <c r="C11" s="43" t="s">
        <v>161</v>
      </c>
      <c r="D11" s="30" t="s">
        <v>125</v>
      </c>
      <c r="E11" s="31">
        <v>46270.66666666667</v>
      </c>
      <c r="F11" s="31">
        <v>46273.66666666667</v>
      </c>
      <c r="G11" s="30" t="s">
        <v>163</v>
      </c>
      <c r="H11" s="30" t="s">
        <v>164</v>
      </c>
      <c r="I11" s="30">
        <f>=IF(H11="Closed",F11-E11,TODAY()-E11)</f>
        <v>3</v>
      </c>
      <c r="J11" s="35" t="str">
        <f>=IF(H11="Closed","Closed",IF(F11&lt;TODAY(),"Breach",IF(F11&lt;=TODAY()+2,"Due soon","On track")))</f>
        <v>Due soon</v>
      </c>
      <c r="K11" s="30" t="s">
        <v>182</v>
      </c>
    </row>
    <row r="12" spans="1:11" x14ac:dyDescent="0.25">
      <c r="A12" s="25" t="s">
        <v>183</v>
      </c>
      <c r="B12" s="25" t="s">
        <v>153</v>
      </c>
      <c r="C12" s="25" t="s">
        <v>154</v>
      </c>
      <c r="D12" s="25" t="s">
        <v>184</v>
      </c>
      <c r="E12" s="26">
        <v>46271.66666666667</v>
      </c>
      <c r="F12" s="26">
        <v>46276.66666666667</v>
      </c>
      <c r="G12" s="25" t="s">
        <v>156</v>
      </c>
      <c r="H12" s="25" t="s">
        <v>164</v>
      </c>
      <c r="I12" s="25">
        <f>=IF(H12="Closed",F12-E12,TODAY()-E12)</f>
        <v>2</v>
      </c>
      <c r="J12" s="34" t="str">
        <f>=IF(H12="Closed","Closed",IF(F12&lt;TODAY(),"Breach",IF(F12&lt;=TODAY()+2,"Due soon","On track")))</f>
        <v>On track</v>
      </c>
      <c r="K12" s="25" t="s">
        <v>185</v>
      </c>
    </row>
    <row r="13" spans="1:11" x14ac:dyDescent="0.25">
      <c r="A13" s="30" t="s">
        <v>186</v>
      </c>
      <c r="B13" s="30" t="s">
        <v>187</v>
      </c>
      <c r="C13" s="43" t="s">
        <v>161</v>
      </c>
      <c r="D13" s="30" t="s">
        <v>188</v>
      </c>
      <c r="E13" s="31">
        <v>46271.66666666667</v>
      </c>
      <c r="F13" s="31">
        <v>46274.66666666667</v>
      </c>
      <c r="G13" s="30" t="s">
        <v>163</v>
      </c>
      <c r="H13" s="30" t="s">
        <v>169</v>
      </c>
      <c r="I13" s="30">
        <f>=IF(H13="Closed",F13-E13,TODAY()-E13)</f>
        <v>2</v>
      </c>
      <c r="J13" s="35" t="str">
        <f>=IF(H13="Closed","Closed",IF(F13&lt;TODAY(),"Breach",IF(F13&lt;=TODAY()+2,"Due soon","On track")))</f>
        <v>Due soon</v>
      </c>
      <c r="K13" s="30" t="s">
        <v>189</v>
      </c>
    </row>
    <row r="14" spans="1:11" x14ac:dyDescent="0.25">
      <c r="A14" s="25" t="s">
        <v>190</v>
      </c>
      <c r="B14" s="25" t="s">
        <v>191</v>
      </c>
      <c r="C14" s="25" t="s">
        <v>154</v>
      </c>
      <c r="D14" s="25" t="s">
        <v>192</v>
      </c>
      <c r="E14" s="26">
        <v>46272.66666666667</v>
      </c>
      <c r="F14" s="26">
        <v>46277.66666666667</v>
      </c>
      <c r="G14" s="25" t="s">
        <v>156</v>
      </c>
      <c r="H14" s="25" t="s">
        <v>164</v>
      </c>
      <c r="I14" s="25">
        <f>=IF(H14="Closed",F14-E14,TODAY()-E14)</f>
        <v>1</v>
      </c>
      <c r="J14" s="34" t="str">
        <f>=IF(H14="Closed","Closed",IF(F14&lt;TODAY(),"Breach",IF(F14&lt;=TODAY()+2,"Due soon","On track")))</f>
        <v>On track</v>
      </c>
      <c r="K14" s="25" t="s">
        <v>193</v>
      </c>
    </row>
    <row r="15" spans="1:11" x14ac:dyDescent="0.25">
      <c r="A15" s="30" t="s">
        <v>194</v>
      </c>
      <c r="B15" s="30" t="s">
        <v>172</v>
      </c>
      <c r="C15" s="25" t="s">
        <v>154</v>
      </c>
      <c r="D15" s="30" t="s">
        <v>195</v>
      </c>
      <c r="E15" s="31">
        <v>46272.66666666667</v>
      </c>
      <c r="F15" s="31">
        <v>46278.66666666667</v>
      </c>
      <c r="G15" s="30" t="s">
        <v>135</v>
      </c>
      <c r="H15" s="30" t="s">
        <v>164</v>
      </c>
      <c r="I15" s="30">
        <f>=IF(H15="Closed",F15-E15,TODAY()-E15)</f>
        <v>1</v>
      </c>
      <c r="J15" s="36" t="str">
        <f>=IF(H15="Closed","Closed",IF(F15&lt;TODAY(),"Breach",IF(F15&lt;=TODAY()+2,"Due soon","On track")))</f>
        <v>On track</v>
      </c>
      <c r="K15" s="30" t="s">
        <v>174</v>
      </c>
    </row>
  </sheetData>
  <autoFilter ref="A5:K15"/>
  <mergeCells count="2">
    <mergeCell ref="A1:K1"/>
    <mergeCell ref="A2:K2"/>
  </mergeCells>
  <dataValidations count="2">
    <dataValidation type="list" sqref="H10:H15">
      <formula1>"Open,In progress,Closed"</formula1>
    </dataValidation>
    <dataValidation type="list" sqref="H6:H15">
      <formula1>"Open,In progress,Closed"</formula1>
    </dataValidation>
  </dataValidations>
  <pageMargins left="0.25" right="0.25" top="0.4" bottom="0.4" header="0.2" footer="0.2"/>
  <pageSetup orientation="landscape" fitToWidth="1" fitToHeight="0"/>
  <headerFooter>
    <oddFooter>&amp;LSanitized reference implementation&amp;CPage &amp;P of &amp;N&amp;RSai Prakash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9C3D2"/>
    <pageSetUpPr fitToPage="1"/>
  </sheetPr>
  <dimension ref="A1:I14"/>
  <sheetViews>
    <sheetView workbookViewId="0">
      <pane ySplit="5" topLeftCell="A6" activePane="bottomLeft" state="frozen"/>
      <selection pane="bottomLeft"/>
    </sheetView>
  </sheetViews>
  <sheetFormatPr defaultRowHeight="20" outlineLevelRow="0" outlineLevelCol="0" x14ac:dyDescent="55" customHeight="1"/>
  <cols>
    <col min="1" max="1" width="28" customWidth="1"/>
    <col min="2" max="2" width="12" customWidth="1"/>
    <col min="3" max="3" width="15" customWidth="1"/>
    <col min="4" max="4" width="14" customWidth="1"/>
    <col min="5" max="5" width="17" customWidth="1"/>
    <col min="6" max="6" width="15" customWidth="1"/>
    <col min="7" max="7" width="16" customWidth="1"/>
    <col min="8" max="8" width="12" customWidth="1"/>
    <col min="9" max="9" width="28" customWidth="1"/>
  </cols>
  <sheetData>
    <row r="1" ht="38" customHeight="1" spans="1:9" x14ac:dyDescent="0.25">
      <c r="A1" s="1" t="s">
        <v>196</v>
      </c>
      <c r="B1" s="1"/>
      <c r="C1" s="1"/>
      <c r="D1" s="1"/>
      <c r="E1" s="1"/>
      <c r="F1" s="1"/>
      <c r="G1" s="1"/>
      <c r="H1" s="1"/>
      <c r="I1" s="1"/>
    </row>
    <row r="2" ht="26" customHeight="1" spans="1:9" x14ac:dyDescent="0.25">
      <c r="A2" s="2" t="s">
        <v>197</v>
      </c>
      <c r="B2" s="2"/>
      <c r="C2" s="2"/>
      <c r="D2" s="2"/>
      <c r="E2" s="2"/>
      <c r="F2" s="2"/>
      <c r="G2" s="2"/>
      <c r="H2" s="2"/>
      <c r="I2" s="2"/>
    </row>
    <row r="5" ht="34" customHeight="1" spans="1:9" x14ac:dyDescent="0.25">
      <c r="A5" s="24" t="s">
        <v>198</v>
      </c>
      <c r="B5" s="24" t="s">
        <v>199</v>
      </c>
      <c r="C5" s="24" t="s">
        <v>200</v>
      </c>
      <c r="D5" s="24" t="s">
        <v>201</v>
      </c>
      <c r="E5" s="24" t="s">
        <v>202</v>
      </c>
      <c r="F5" s="24" t="s">
        <v>203</v>
      </c>
      <c r="G5" s="24" t="s">
        <v>44</v>
      </c>
      <c r="H5" s="24" t="s">
        <v>124</v>
      </c>
      <c r="I5" s="24" t="s">
        <v>204</v>
      </c>
    </row>
    <row r="6" spans="1:9" x14ac:dyDescent="0.25">
      <c r="A6" s="25" t="s">
        <v>205</v>
      </c>
      <c r="B6" s="25" t="s">
        <v>206</v>
      </c>
      <c r="C6" s="25">
        <v>12</v>
      </c>
      <c r="D6" s="25">
        <v>16</v>
      </c>
      <c r="E6" s="25">
        <v>1</v>
      </c>
      <c r="F6" s="44">
        <f>=MAX(0,(C6-E6)*D6/60)</f>
        <v>2.933333333333333</v>
      </c>
      <c r="G6" s="25" t="s">
        <v>156</v>
      </c>
      <c r="H6" s="34" t="s">
        <v>207</v>
      </c>
      <c r="I6" s="25" t="s">
        <v>208</v>
      </c>
    </row>
    <row r="7" spans="1:9" x14ac:dyDescent="0.25">
      <c r="A7" s="30" t="s">
        <v>209</v>
      </c>
      <c r="B7" s="30" t="s">
        <v>210</v>
      </c>
      <c r="C7" s="30">
        <v>18</v>
      </c>
      <c r="D7" s="30">
        <v>8</v>
      </c>
      <c r="E7" s="30">
        <v>2</v>
      </c>
      <c r="F7" s="45">
        <f>=MAX(0,(C7-E7)*D7/60)</f>
        <v>2.1333333333333333</v>
      </c>
      <c r="G7" s="30" t="s">
        <v>156</v>
      </c>
      <c r="H7" s="36" t="s">
        <v>207</v>
      </c>
      <c r="I7" s="30" t="s">
        <v>208</v>
      </c>
    </row>
    <row r="8" spans="1:9" x14ac:dyDescent="0.25">
      <c r="A8" s="25" t="s">
        <v>211</v>
      </c>
      <c r="B8" s="25" t="s">
        <v>206</v>
      </c>
      <c r="C8" s="25">
        <v>15</v>
      </c>
      <c r="D8" s="25">
        <v>8</v>
      </c>
      <c r="E8" s="25">
        <v>1</v>
      </c>
      <c r="F8" s="44">
        <f>=MAX(0,(C8-E8)*D8/60)</f>
        <v>1.8666666666666667</v>
      </c>
      <c r="G8" s="25" t="s">
        <v>212</v>
      </c>
      <c r="H8" s="34" t="s">
        <v>207</v>
      </c>
      <c r="I8" s="25" t="s">
        <v>208</v>
      </c>
    </row>
    <row r="9" spans="1:9" x14ac:dyDescent="0.25">
      <c r="A9" s="30" t="s">
        <v>213</v>
      </c>
      <c r="B9" s="30" t="s">
        <v>206</v>
      </c>
      <c r="C9" s="30">
        <v>10</v>
      </c>
      <c r="D9" s="30">
        <v>25</v>
      </c>
      <c r="E9" s="30">
        <v>1</v>
      </c>
      <c r="F9" s="45">
        <f>=MAX(0,(C9-E9)*D9/60)</f>
        <v>3.75</v>
      </c>
      <c r="G9" s="30" t="s">
        <v>129</v>
      </c>
      <c r="H9" s="36" t="s">
        <v>207</v>
      </c>
      <c r="I9" s="30" t="s">
        <v>208</v>
      </c>
    </row>
    <row r="10" spans="1:9" x14ac:dyDescent="0.25">
      <c r="A10" s="25" t="s">
        <v>214</v>
      </c>
      <c r="B10" s="25" t="s">
        <v>210</v>
      </c>
      <c r="C10" s="25">
        <v>24</v>
      </c>
      <c r="D10" s="25">
        <v>42</v>
      </c>
      <c r="E10" s="25">
        <v>4</v>
      </c>
      <c r="F10" s="44">
        <f>=MAX(0,(C10-E10)*D10/60)</f>
        <v>14</v>
      </c>
      <c r="G10" s="25" t="s">
        <v>126</v>
      </c>
      <c r="H10" s="34" t="s">
        <v>207</v>
      </c>
      <c r="I10" s="25" t="s">
        <v>208</v>
      </c>
    </row>
    <row r="11" spans="1:9" x14ac:dyDescent="0.25">
      <c r="A11" s="30" t="s">
        <v>215</v>
      </c>
      <c r="B11" s="30" t="s">
        <v>216</v>
      </c>
      <c r="C11" s="30">
        <v>180</v>
      </c>
      <c r="D11" s="30">
        <v>1</v>
      </c>
      <c r="E11" s="30">
        <v>18</v>
      </c>
      <c r="F11" s="45">
        <f>=MAX(0,(C11-E11)*D11/60)</f>
        <v>2.7</v>
      </c>
      <c r="G11" s="30" t="s">
        <v>217</v>
      </c>
      <c r="H11" s="36" t="s">
        <v>207</v>
      </c>
      <c r="I11" s="30" t="s">
        <v>208</v>
      </c>
    </row>
    <row r="12" spans="1:9" x14ac:dyDescent="0.25">
      <c r="A12" s="25" t="s">
        <v>218</v>
      </c>
      <c r="B12" s="25" t="s">
        <v>210</v>
      </c>
      <c r="C12" s="25">
        <v>20</v>
      </c>
      <c r="D12" s="25">
        <v>6</v>
      </c>
      <c r="E12" s="25">
        <v>5</v>
      </c>
      <c r="F12" s="44">
        <f>=MAX(0,(C12-E12)*D12/60)</f>
        <v>1.5</v>
      </c>
      <c r="G12" s="25" t="s">
        <v>163</v>
      </c>
      <c r="H12" s="29" t="s">
        <v>219</v>
      </c>
      <c r="I12" s="25" t="s">
        <v>220</v>
      </c>
    </row>
    <row r="13" spans="1:9" x14ac:dyDescent="0.25">
      <c r="A13" s="30" t="s">
        <v>221</v>
      </c>
      <c r="B13" s="30" t="s">
        <v>210</v>
      </c>
      <c r="C13" s="30">
        <v>25</v>
      </c>
      <c r="D13" s="30">
        <v>5</v>
      </c>
      <c r="E13" s="30">
        <v>6</v>
      </c>
      <c r="F13" s="45">
        <f>=MAX(0,(C13-E13)*D13/60)</f>
        <v>1.5833333333333333</v>
      </c>
      <c r="G13" s="30" t="s">
        <v>217</v>
      </c>
      <c r="H13" s="35" t="s">
        <v>219</v>
      </c>
      <c r="I13" s="30" t="s">
        <v>220</v>
      </c>
    </row>
    <row r="14" spans="1:9" x14ac:dyDescent="0.25">
      <c r="A14" s="46" t="s">
        <v>222</v>
      </c>
      <c r="B14" s="46"/>
      <c r="C14" s="46"/>
      <c r="D14" s="46"/>
      <c r="E14" s="46"/>
      <c r="F14" s="47">
        <f>=SUM(F6:F13)</f>
        <v>30.466666666666665</v>
      </c>
      <c r="G14" s="46"/>
      <c r="H14" s="46"/>
      <c r="I14" s="46"/>
    </row>
  </sheetData>
  <autoFilter ref="A5:I13"/>
  <mergeCells count="3">
    <mergeCell ref="A1:I1"/>
    <mergeCell ref="A2:I2"/>
    <mergeCell ref="A14:E14"/>
  </mergeCells>
  <pageMargins left="0.25" right="0.25" top="0.4" bottom="0.4" header="0.2" footer="0.2"/>
  <pageSetup orientation="landscape" fitToWidth="1" fitToHeight="0"/>
  <headerFooter>
    <oddFooter>&amp;LSanitized reference implementation&amp;CPage &amp;P of &amp;N&amp;RSai Prakash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788"/>
    <pageSetUpPr fitToPage="1"/>
  </sheetPr>
  <dimension ref="A1:F23"/>
  <sheetViews>
    <sheetView workbookViewId="0">
      <pane ySplit="3" topLeftCell="A4" activePane="bottomLeft" state="frozen"/>
      <selection pane="bottomLeft"/>
    </sheetView>
  </sheetViews>
  <sheetFormatPr defaultRowHeight="20" outlineLevelRow="0" outlineLevelCol="0" x14ac:dyDescent="55" customHeight="1"/>
  <cols>
    <col min="1" max="1" width="21" customWidth="1"/>
    <col min="2" max="2" width="32" customWidth="1"/>
    <col min="3" max="6" width="18" customWidth="1"/>
  </cols>
  <sheetData>
    <row r="1" ht="38" customHeight="1" spans="1:6" x14ac:dyDescent="0.25">
      <c r="A1" s="1" t="s">
        <v>223</v>
      </c>
      <c r="B1" s="1"/>
      <c r="C1" s="1"/>
      <c r="D1" s="1"/>
      <c r="E1" s="1"/>
      <c r="F1" s="1"/>
    </row>
    <row r="2" ht="26" customHeight="1" spans="1:6" x14ac:dyDescent="0.25">
      <c r="A2" s="2" t="s">
        <v>224</v>
      </c>
      <c r="B2" s="2"/>
      <c r="C2" s="2"/>
      <c r="D2" s="2"/>
      <c r="E2" s="2"/>
      <c r="F2" s="2"/>
    </row>
    <row r="4" spans="1:1" x14ac:dyDescent="0.25">
      <c r="A4" s="48" t="s">
        <v>225</v>
      </c>
    </row>
    <row r="5" ht="28" customHeight="1" spans="1:6" x14ac:dyDescent="0.25">
      <c r="A5" s="22" t="s">
        <v>30</v>
      </c>
      <c r="B5" s="49" t="s">
        <v>226</v>
      </c>
      <c r="C5" s="49"/>
      <c r="D5" s="49"/>
      <c r="E5" s="49"/>
      <c r="F5" s="49"/>
    </row>
    <row r="6" ht="28" customHeight="1" spans="1:6" x14ac:dyDescent="0.25">
      <c r="A6" s="22" t="s">
        <v>32</v>
      </c>
      <c r="B6" s="49" t="s">
        <v>227</v>
      </c>
      <c r="C6" s="49"/>
      <c r="D6" s="49"/>
      <c r="E6" s="49"/>
      <c r="F6" s="49"/>
    </row>
    <row r="7" ht="28" customHeight="1" spans="1:6" x14ac:dyDescent="0.25">
      <c r="A7" s="22" t="s">
        <v>34</v>
      </c>
      <c r="B7" s="49" t="s">
        <v>228</v>
      </c>
      <c r="C7" s="49"/>
      <c r="D7" s="49"/>
      <c r="E7" s="49"/>
      <c r="F7" s="49"/>
    </row>
    <row r="8" ht="28" customHeight="1" spans="1:6" x14ac:dyDescent="0.25">
      <c r="A8" s="22" t="s">
        <v>36</v>
      </c>
      <c r="B8" s="49" t="s">
        <v>229</v>
      </c>
      <c r="C8" s="49"/>
      <c r="D8" s="49"/>
      <c r="E8" s="49"/>
      <c r="F8" s="49"/>
    </row>
    <row r="9" ht="28" customHeight="1" spans="1:6" x14ac:dyDescent="0.25">
      <c r="A9" s="22" t="s">
        <v>230</v>
      </c>
      <c r="B9" s="49" t="s">
        <v>231</v>
      </c>
      <c r="C9" s="49"/>
      <c r="D9" s="49"/>
      <c r="E9" s="49"/>
      <c r="F9" s="49"/>
    </row>
    <row r="10" ht="28" customHeight="1" spans="1:6" x14ac:dyDescent="0.25">
      <c r="A10" s="22" t="s">
        <v>232</v>
      </c>
      <c r="B10" s="49" t="s">
        <v>233</v>
      </c>
      <c r="C10" s="49"/>
      <c r="D10" s="49"/>
      <c r="E10" s="49"/>
      <c r="F10" s="49"/>
    </row>
    <row r="11" ht="28" customHeight="1" spans="1:6" x14ac:dyDescent="0.25">
      <c r="A11" s="22" t="s">
        <v>234</v>
      </c>
      <c r="B11" s="49" t="s">
        <v>235</v>
      </c>
      <c r="C11" s="49"/>
      <c r="D11" s="49"/>
      <c r="E11" s="49"/>
      <c r="F11" s="49"/>
    </row>
    <row r="14" spans="1:1" x14ac:dyDescent="0.25">
      <c r="A14" t="s">
        <v>236</v>
      </c>
    </row>
    <row r="15" spans="1:6" x14ac:dyDescent="0.25">
      <c r="A15" s="50" t="s">
        <v>237</v>
      </c>
      <c r="B15" s="50"/>
      <c r="C15" s="50"/>
      <c r="D15" s="50"/>
      <c r="E15" s="50"/>
      <c r="F15" s="50"/>
    </row>
    <row r="16" spans="1:6" x14ac:dyDescent="0.25">
      <c r="A16" s="50"/>
      <c r="B16" s="50"/>
      <c r="C16" s="50"/>
      <c r="D16" s="50"/>
      <c r="E16" s="50"/>
      <c r="F16" s="50"/>
    </row>
    <row r="18" spans="1:4" x14ac:dyDescent="0.25">
      <c r="A18" t="s">
        <v>238</v>
      </c>
      <c r="B18" t="s">
        <v>12</v>
      </c>
      <c r="C18" t="s">
        <v>239</v>
      </c>
      <c r="D18" t="s">
        <v>57</v>
      </c>
    </row>
    <row r="19" spans="2:4" x14ac:dyDescent="0.25">
      <c r="B19" t="s">
        <v>16</v>
      </c>
      <c r="D19" t="s">
        <v>64</v>
      </c>
    </row>
    <row r="20" spans="2:2" x14ac:dyDescent="0.25">
      <c r="B20" t="s">
        <v>19</v>
      </c>
    </row>
    <row r="21" spans="2:2" x14ac:dyDescent="0.25">
      <c r="B21" t="s">
        <v>22</v>
      </c>
    </row>
    <row r="22" spans="2:2" x14ac:dyDescent="0.25">
      <c r="B22" t="s">
        <v>25</v>
      </c>
    </row>
    <row r="23" spans="2:2" x14ac:dyDescent="0.25">
      <c r="B23" t="s">
        <v>28</v>
      </c>
    </row>
  </sheetData>
  <mergeCells count="10">
    <mergeCell ref="A1:F1"/>
    <mergeCell ref="A2:F2"/>
    <mergeCell ref="B5:F5"/>
    <mergeCell ref="B6:F6"/>
    <mergeCell ref="B7:F7"/>
    <mergeCell ref="B8:F8"/>
    <mergeCell ref="B9:F9"/>
    <mergeCell ref="B10:F10"/>
    <mergeCell ref="B11:F11"/>
    <mergeCell ref="A15:F16"/>
  </mergeCells>
  <pageMargins left="0.25" right="0.25" top="0.4" bottom="0.4" header="0.2" footer="0.2"/>
  <pageSetup orientation="landscape" fitToWidth="1" fitToHeight="1"/>
  <headerFooter>
    <oddFooter>&amp;LSanitized reference implementation&amp;CPage &amp;P of &amp;N&amp;RSai Prakash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Executive Dashboard</vt:lpstr>
      <vt:lpstr>Recruitment Pipeline</vt:lpstr>
      <vt:lpstr>Onboarding Tracker</vt:lpstr>
      <vt:lpstr>Admin Requests</vt:lpstr>
      <vt:lpstr>Automation Register</vt:lpstr>
      <vt:lpstr>Config &amp; Guide</vt:lpstr>
    </vt:vector>
  </TitlesOfParts>
  <Company>Sai Prakash Portfolio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Prakash</dc:creator>
  <dc:title>Digital Operations Command Center</dc:title>
  <dc:subject>Sanitized Excel, VBA, HR, recruitment and administration automation reference implementation</dc:subject>
  <dc:description/>
  <cp:keywords/>
  <cp:category/>
  <cp:lastModifiedBy>Unknown</cp:lastModifiedBy>
  <dcterms:created xsi:type="dcterms:W3CDTF">2026-09-09T02:23:20Z</dcterms:created>
  <dcterms:modified xsi:type="dcterms:W3CDTF">2026-09-09T02:23:20Z</dcterms:modified>
</cp:coreProperties>
</file>